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D:\ZAKAZKY\HRANICE ZÁMEK GENERÁLNÍ OPRAVA DVORANA\DOKUMANTACE K PROVEDENÍ STAVBY\PDF FINÁL\"/>
    </mc:Choice>
  </mc:AlternateContent>
  <xr:revisionPtr revIDLastSave="0" documentId="13_ncr:1_{276B9761-8206-4371-AF7E-819B4697F5A3}" xr6:coauthVersionLast="36" xr6:coauthVersionMax="36" xr10:uidLastSave="{00000000-0000-0000-0000-000000000000}"/>
  <bookViews>
    <workbookView xWindow="0" yWindow="0" windowWidth="19200" windowHeight="8150" activeTab="1" xr2:uid="{00000000-000D-0000-FFFF-FFFF00000000}"/>
  </bookViews>
  <sheets>
    <sheet name="Rekapitulace stavby" sheetId="1" r:id="rId1"/>
    <sheet name="PV-019-007-02 - GENERÁLNÍ..." sheetId="2" r:id="rId2"/>
  </sheets>
  <definedNames>
    <definedName name="_xlnm._FilterDatabase" localSheetId="1" hidden="1">'PV-019-007-02 - GENERÁLNÍ...'!$C$126:$K$267</definedName>
    <definedName name="_xlnm.Print_Titles" localSheetId="1">'PV-019-007-02 - GENERÁLNÍ...'!$126:$126</definedName>
    <definedName name="_xlnm.Print_Titles" localSheetId="0">'Rekapitulace stavby'!$92:$92</definedName>
    <definedName name="_xlnm.Print_Area" localSheetId="1">'PV-019-007-02 - GENERÁLNÍ...'!$C$4:$J$76,'PV-019-007-02 - GENERÁLNÍ...'!$C$82:$J$110,'PV-019-007-02 - GENERÁLNÍ...'!$C$116:$J$267</definedName>
    <definedName name="_xlnm.Print_Area" localSheetId="0">'Rekapitulace stavby'!$D$4:$AO$76,'Rekapitulace stavby'!$C$82:$AQ$96</definedName>
  </definedNames>
  <calcPr calcId="17902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67" i="2"/>
  <c r="BH267" i="2"/>
  <c r="BG267" i="2"/>
  <c r="BF267" i="2"/>
  <c r="T267" i="2"/>
  <c r="T266" i="2"/>
  <c r="R267" i="2"/>
  <c r="R266" i="2" s="1"/>
  <c r="P267" i="2"/>
  <c r="P266" i="2"/>
  <c r="BI265" i="2"/>
  <c r="BH265" i="2"/>
  <c r="BG265" i="2"/>
  <c r="BF265" i="2"/>
  <c r="T265" i="2"/>
  <c r="T264" i="2"/>
  <c r="R265" i="2"/>
  <c r="R264" i="2" s="1"/>
  <c r="P265" i="2"/>
  <c r="P264" i="2" s="1"/>
  <c r="BI263" i="2"/>
  <c r="BH263" i="2"/>
  <c r="BG263" i="2"/>
  <c r="BF263" i="2"/>
  <c r="T263" i="2"/>
  <c r="T262" i="2" s="1"/>
  <c r="R263" i="2"/>
  <c r="R262" i="2" s="1"/>
  <c r="P263" i="2"/>
  <c r="P262" i="2" s="1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34" i="2"/>
  <c r="BH234" i="2"/>
  <c r="BG234" i="2"/>
  <c r="BF234" i="2"/>
  <c r="T234" i="2"/>
  <c r="R234" i="2"/>
  <c r="P234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0" i="2"/>
  <c r="J89" i="2"/>
  <c r="F89" i="2"/>
  <c r="F87" i="2"/>
  <c r="E85" i="2"/>
  <c r="J16" i="2"/>
  <c r="E16" i="2"/>
  <c r="F90" i="2" s="1"/>
  <c r="J15" i="2"/>
  <c r="J10" i="2"/>
  <c r="J121" i="2" s="1"/>
  <c r="L90" i="1"/>
  <c r="AM90" i="1"/>
  <c r="AM89" i="1"/>
  <c r="L89" i="1"/>
  <c r="AM87" i="1"/>
  <c r="L87" i="1"/>
  <c r="L85" i="1"/>
  <c r="L84" i="1"/>
  <c r="BK260" i="2"/>
  <c r="BK234" i="2"/>
  <c r="BK211" i="2"/>
  <c r="BK174" i="2"/>
  <c r="BK154" i="2"/>
  <c r="BK147" i="2"/>
  <c r="BK255" i="2"/>
  <c r="BK184" i="2"/>
  <c r="BK133" i="2"/>
  <c r="BK253" i="2"/>
  <c r="BK207" i="2"/>
  <c r="BK170" i="2"/>
  <c r="BK144" i="2"/>
  <c r="BK135" i="2"/>
  <c r="BK179" i="2"/>
  <c r="BK169" i="2"/>
  <c r="BK149" i="2"/>
  <c r="BK261" i="2"/>
  <c r="BK220" i="2"/>
  <c r="BK196" i="2"/>
  <c r="BK185" i="2"/>
  <c r="BK265" i="2"/>
  <c r="BK199" i="2"/>
  <c r="BK164" i="2"/>
  <c r="BK148" i="2"/>
  <c r="BK132" i="2"/>
  <c r="BK175" i="2"/>
  <c r="BK162" i="2"/>
  <c r="BK209" i="2"/>
  <c r="BK156" i="2"/>
  <c r="BK143" i="2"/>
  <c r="BK263" i="2"/>
  <c r="BK256" i="2"/>
  <c r="BK183" i="2"/>
  <c r="BK159" i="2"/>
  <c r="BK146" i="2"/>
  <c r="BK142" i="2"/>
  <c r="BK222" i="2"/>
  <c r="BK178" i="2"/>
  <c r="BK187" i="2"/>
  <c r="BK172" i="2"/>
  <c r="BK145" i="2"/>
  <c r="BK223" i="2"/>
  <c r="BK176" i="2"/>
  <c r="BK171" i="2"/>
  <c r="BK157" i="2"/>
  <c r="BK136" i="2"/>
  <c r="BK267" i="2"/>
  <c r="BK254" i="2"/>
  <c r="BK225" i="2"/>
  <c r="BK182" i="2"/>
  <c r="BK152" i="2"/>
  <c r="BK130" i="2"/>
  <c r="BK259" i="2"/>
  <c r="BK177" i="2"/>
  <c r="BK166" i="2"/>
  <c r="AS94" i="1"/>
  <c r="BK180" i="2"/>
  <c r="BK173" i="2"/>
  <c r="BK161" i="2"/>
  <c r="BK141" i="2"/>
  <c r="P140" i="2" l="1"/>
  <c r="R151" i="2"/>
  <c r="R129" i="2" s="1"/>
  <c r="R128" i="2" s="1"/>
  <c r="P168" i="2"/>
  <c r="R181" i="2"/>
  <c r="P186" i="2"/>
  <c r="BK224" i="2"/>
  <c r="J104" i="2" s="1"/>
  <c r="R140" i="2"/>
  <c r="T151" i="2"/>
  <c r="R168" i="2"/>
  <c r="BK186" i="2"/>
  <c r="J102" i="2"/>
  <c r="BK221" i="2"/>
  <c r="J103" i="2" s="1"/>
  <c r="P221" i="2"/>
  <c r="T224" i="2"/>
  <c r="BK258" i="2"/>
  <c r="T258" i="2"/>
  <c r="T257" i="2" s="1"/>
  <c r="BK140" i="2"/>
  <c r="J97" i="2" s="1"/>
  <c r="BK151" i="2"/>
  <c r="J98" i="2"/>
  <c r="BK168" i="2"/>
  <c r="BK181" i="2"/>
  <c r="J101" i="2" s="1"/>
  <c r="T181" i="2"/>
  <c r="R186" i="2"/>
  <c r="T221" i="2"/>
  <c r="R224" i="2"/>
  <c r="R258" i="2"/>
  <c r="R257" i="2" s="1"/>
  <c r="T140" i="2"/>
  <c r="T129" i="2" s="1"/>
  <c r="T128" i="2" s="1"/>
  <c r="P151" i="2"/>
  <c r="P129" i="2" s="1"/>
  <c r="P128" i="2" s="1"/>
  <c r="T168" i="2"/>
  <c r="P181" i="2"/>
  <c r="T186" i="2"/>
  <c r="R221" i="2"/>
  <c r="P224" i="2"/>
  <c r="P258" i="2"/>
  <c r="P257" i="2" s="1"/>
  <c r="BK264" i="2"/>
  <c r="J108" i="2" s="1"/>
  <c r="BK266" i="2"/>
  <c r="J109" i="2"/>
  <c r="BK262" i="2"/>
  <c r="J107" i="2"/>
  <c r="J87" i="2"/>
  <c r="F124" i="2"/>
  <c r="BE142" i="2"/>
  <c r="BE156" i="2"/>
  <c r="BE162" i="2"/>
  <c r="BE166" i="2"/>
  <c r="BE170" i="2"/>
  <c r="BE182" i="2"/>
  <c r="BE199" i="2"/>
  <c r="BE133" i="2"/>
  <c r="BE135" i="2"/>
  <c r="BE141" i="2"/>
  <c r="BE146" i="2"/>
  <c r="BE149" i="2"/>
  <c r="BE152" i="2"/>
  <c r="BE157" i="2"/>
  <c r="BE171" i="2"/>
  <c r="BE172" i="2"/>
  <c r="BE176" i="2"/>
  <c r="BE183" i="2"/>
  <c r="BE185" i="2"/>
  <c r="BE187" i="2"/>
  <c r="BE196" i="2"/>
  <c r="BE261" i="2"/>
  <c r="BE263" i="2"/>
  <c r="BE130" i="2"/>
  <c r="BE136" i="2"/>
  <c r="BE145" i="2"/>
  <c r="BE147" i="2"/>
  <c r="BE148" i="2"/>
  <c r="BE154" i="2"/>
  <c r="BE161" i="2"/>
  <c r="BE164" i="2"/>
  <c r="BE169" i="2"/>
  <c r="BE173" i="2"/>
  <c r="BE174" i="2"/>
  <c r="BE175" i="2"/>
  <c r="BE179" i="2"/>
  <c r="BE207" i="2"/>
  <c r="BE211" i="2"/>
  <c r="BE220" i="2"/>
  <c r="BE225" i="2"/>
  <c r="BE234" i="2"/>
  <c r="BE254" i="2"/>
  <c r="BE260" i="2"/>
  <c r="BE267" i="2"/>
  <c r="BE132" i="2"/>
  <c r="BE143" i="2"/>
  <c r="BE144" i="2"/>
  <c r="BE159" i="2"/>
  <c r="BE177" i="2"/>
  <c r="BE178" i="2"/>
  <c r="BE180" i="2"/>
  <c r="BE184" i="2"/>
  <c r="BE209" i="2"/>
  <c r="BE222" i="2"/>
  <c r="BE223" i="2"/>
  <c r="BE253" i="2"/>
  <c r="BE255" i="2"/>
  <c r="BE256" i="2"/>
  <c r="BE259" i="2"/>
  <c r="BE265" i="2"/>
  <c r="F34" i="2"/>
  <c r="BC95" i="1" s="1"/>
  <c r="BC94" i="1" s="1"/>
  <c r="W32" i="1" s="1"/>
  <c r="J32" i="2"/>
  <c r="AW95" i="1" s="1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AW94" i="1" s="1"/>
  <c r="AK30" i="1" s="1"/>
  <c r="BK129" i="2" l="1"/>
  <c r="J96" i="2" s="1"/>
  <c r="BK167" i="2"/>
  <c r="J99" i="2" s="1"/>
  <c r="R167" i="2"/>
  <c r="R127" i="2" s="1"/>
  <c r="T167" i="2"/>
  <c r="T127" i="2" s="1"/>
  <c r="P167" i="2"/>
  <c r="P127" i="2" s="1"/>
  <c r="AU95" i="1" s="1"/>
  <c r="AU94" i="1" s="1"/>
  <c r="BK257" i="2"/>
  <c r="J105" i="2" s="1"/>
  <c r="J100" i="2"/>
  <c r="J106" i="2"/>
  <c r="AY94" i="1"/>
  <c r="AX94" i="1"/>
  <c r="W30" i="1"/>
  <c r="F31" i="2"/>
  <c r="AZ95" i="1" s="1"/>
  <c r="AZ94" i="1" s="1"/>
  <c r="W29" i="1" s="1"/>
  <c r="J31" i="2"/>
  <c r="AV95" i="1" s="1"/>
  <c r="AT95" i="1" s="1"/>
  <c r="BK128" i="2" l="1"/>
  <c r="BK127" i="2"/>
  <c r="J28" i="2" s="1"/>
  <c r="AG95" i="1" s="1"/>
  <c r="J95" i="2"/>
  <c r="AV94" i="1"/>
  <c r="AK29" i="1" s="1"/>
  <c r="AG94" i="1" l="1"/>
  <c r="AK26" i="1" s="1"/>
  <c r="AK35" i="1" s="1"/>
  <c r="AN95" i="1"/>
  <c r="J37" i="2"/>
  <c r="J94" i="2"/>
  <c r="AT94" i="1"/>
  <c r="AN94" i="1" l="1"/>
</calcChain>
</file>

<file path=xl/sharedStrings.xml><?xml version="1.0" encoding="utf-8"?>
<sst xmlns="http://schemas.openxmlformats.org/spreadsheetml/2006/main" count="1781" uniqueCount="443">
  <si>
    <t>Export Komplet</t>
  </si>
  <si>
    <t/>
  </si>
  <si>
    <t>2.0</t>
  </si>
  <si>
    <t>False</t>
  </si>
  <si>
    <t>{b775fb9c-dac9-4359-8110-8d9573952da2}</t>
  </si>
  <si>
    <t>&gt;&gt;  skryté sloupce  &lt;&lt;</t>
  </si>
  <si>
    <t>0,01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</si>
  <si>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</si>
  <si>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</si>
  <si>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</si>
  <si>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</si>
  <si>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</si>
  <si>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</si>
  <si>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</si>
  <si>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PV-019-007-02</t>
  </si>
  <si>
    <t>Stavba:</t>
  </si>
  <si>
    <t>GENERÁLNÍ OPRAVA ZASTŘEŠENÍ DVORANY ZÁMEK HRANICE</t>
  </si>
  <si>
    <t>0,1</t>
  </si>
  <si>
    <t>KSO:</t>
  </si>
  <si>
    <t>CC-CZ:</t>
  </si>
  <si>
    <t>Místo:</t>
  </si>
  <si>
    <t>Hranice</t>
  </si>
  <si>
    <t>Datum:</t>
  </si>
  <si>
    <t>19. 10. 2022</t>
  </si>
  <si>
    <t>10</t>
  </si>
  <si>
    <t>100</t>
  </si>
  <si>
    <t>Zadavatel:</t>
  </si>
  <si>
    <t>IČ:</t>
  </si>
  <si>
    <t>Město Hranice</t>
  </si>
  <si>
    <t>DIČ:</t>
  </si>
  <si>
    <t>Zhotovitel:</t>
  </si>
  <si>
    <t xml:space="preserve"> </t>
  </si>
  <si>
    <t>Projektant:</t>
  </si>
  <si>
    <t>Petr Vojvodík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</si>
  <si>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</si>
  <si>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</si>
  <si>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</si>
  <si>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</si>
  <si>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</si>
  <si>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</si>
  <si>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</si>
  <si>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</si>
  <si>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</si>
  <si>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</si>
  <si>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</si>
  <si>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</si>
  <si>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</si>
  <si>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</si>
  <si>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</si>
  <si>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</si>
  <si>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</si>
  <si>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</si>
  <si>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</si>
  <si>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</si>
  <si>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</si>
  <si>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</si>
  <si>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</si>
  <si>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</si>
  <si>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</si>
  <si>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</si>
  <si>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</si>
  <si>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</si>
  <si>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</si>
  <si>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</si>
  <si>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</si>
  <si>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</si>
  <si>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</si>
  <si>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</si>
  <si>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</si>
  <si>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</si>
  <si>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</si>
  <si>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</si>
  <si>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</si>
  <si>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</si>
  <si>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</si>
  <si>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</si>
  <si>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</si>
  <si>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</si>
  <si>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</si>
  <si>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</si>
  <si>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</si>
  <si>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</si>
  <si>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</si>
  <si>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</si>
  <si>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</si>
  <si>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</si>
  <si>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</si>
  <si>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</si>
  <si>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</si>
  <si>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</si>
  <si>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</si>
  <si>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</si>
  <si>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90 - Dopravní zařízení</t>
  </si>
  <si>
    <t xml:space="preserve">      94 - Lešení a stavební výtahy</t>
  </si>
  <si>
    <t>PSV - Práce a dodávky PSV</t>
  </si>
  <si>
    <t xml:space="preserve">    741 - Elektroinstalace - silnoproud 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</si>
  <si>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</si>
  <si>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</si>
  <si>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</si>
  <si>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</si>
  <si>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</si>
  <si>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</si>
  <si>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</si>
  <si>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</si>
  <si>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</si>
  <si>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</si>
  <si>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</si>
  <si>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</si>
  <si>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</si>
  <si>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</si>
  <si>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</si>
  <si>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</si>
  <si>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</si>
  <si>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</si>
  <si>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</si>
  <si>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</si>
  <si>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</si>
  <si>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</si>
  <si>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</si>
  <si>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</si>
  <si>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</si>
  <si>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</si>
  <si>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</si>
  <si>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</si>
  <si>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952901103</t>
  </si>
  <si>
    <t>Čištění budov omytí jednoduchých oken nebo balkonových dveří plochy do 2,5m2</t>
  </si>
  <si>
    <t>m2</t>
  </si>
  <si>
    <t>4</t>
  </si>
  <si>
    <t>1782855422</t>
  </si>
  <si>
    <t>VV</t>
  </si>
  <si>
    <t>31,32*12,7*2</t>
  </si>
  <si>
    <t>952901104</t>
  </si>
  <si>
    <t>Čištění budov omytí jednoduchých oken nebo balkonových dveří plochy přes 2,5m2</t>
  </si>
  <si>
    <t>438844335</t>
  </si>
  <si>
    <t>3</t>
  </si>
  <si>
    <t>952902021</t>
  </si>
  <si>
    <t>Čištění budov zametení hladkých podlah</t>
  </si>
  <si>
    <t>-1473340766</t>
  </si>
  <si>
    <t>31,32*12,7</t>
  </si>
  <si>
    <t>952902031</t>
  </si>
  <si>
    <t>Čištění budov omytí hladkých podlah</t>
  </si>
  <si>
    <t>458796083</t>
  </si>
  <si>
    <t>5</t>
  </si>
  <si>
    <t>952902701</t>
  </si>
  <si>
    <t>Čištění vnějších ploch oken budov horolezeckou technikou</t>
  </si>
  <si>
    <t>964876482</t>
  </si>
  <si>
    <t>11,361*6,055</t>
  </si>
  <si>
    <t>13,95*1,53</t>
  </si>
  <si>
    <t>Součet</t>
  </si>
  <si>
    <t>90</t>
  </si>
  <si>
    <t>Dopravní zařízení</t>
  </si>
  <si>
    <t>6</t>
  </si>
  <si>
    <t>9-001</t>
  </si>
  <si>
    <t>Věžový jeřáb - nájem</t>
  </si>
  <si>
    <t>den</t>
  </si>
  <si>
    <t>-1181671575</t>
  </si>
  <si>
    <t>7</t>
  </si>
  <si>
    <t>9-002</t>
  </si>
  <si>
    <t>Věžový jeřáb - doprava na stavbu</t>
  </si>
  <si>
    <t>kus</t>
  </si>
  <si>
    <t>520609366</t>
  </si>
  <si>
    <t>8</t>
  </si>
  <si>
    <t>9-003</t>
  </si>
  <si>
    <t>Věžový jeřáb - projekt plochy</t>
  </si>
  <si>
    <t>1762545267</t>
  </si>
  <si>
    <t>9-004</t>
  </si>
  <si>
    <t>Věžový jeřáb - montáž</t>
  </si>
  <si>
    <t>529268461</t>
  </si>
  <si>
    <t>9-005</t>
  </si>
  <si>
    <t>Věžový jeřáb - revize jeřáb, revize elektro</t>
  </si>
  <si>
    <t>-422379810</t>
  </si>
  <si>
    <t>11</t>
  </si>
  <si>
    <t>9-006</t>
  </si>
  <si>
    <t>Věžový jeřáb - demontáž</t>
  </si>
  <si>
    <t>-1208204549</t>
  </si>
  <si>
    <t>12</t>
  </si>
  <si>
    <t>9-007</t>
  </si>
  <si>
    <t>Věžový jeřáb - doprava ze stavby</t>
  </si>
  <si>
    <t>-161850257</t>
  </si>
  <si>
    <t>13</t>
  </si>
  <si>
    <t>9-008</t>
  </si>
  <si>
    <t>Věžový jeřáb - nájem rádiového ovládání</t>
  </si>
  <si>
    <t>1996468242</t>
  </si>
  <si>
    <t>14</t>
  </si>
  <si>
    <t>9-009</t>
  </si>
  <si>
    <t xml:space="preserve">Věžový jeřáb - obsluha </t>
  </si>
  <si>
    <t>hod</t>
  </si>
  <si>
    <t>-1584658829</t>
  </si>
  <si>
    <t>8*30</t>
  </si>
  <si>
    <t>94</t>
  </si>
  <si>
    <t>Lešení a stavební výtahy</t>
  </si>
  <si>
    <t>943221112</t>
  </si>
  <si>
    <t>Montáž lešení prostorového rámového těžkého s podlahami zatížení tř. 4 do 300 kg/m2 v do 25 m</t>
  </si>
  <si>
    <t>m3</t>
  </si>
  <si>
    <t>1499569966</t>
  </si>
  <si>
    <t>12,7*10,44*16,5*3</t>
  </si>
  <si>
    <t>16</t>
  </si>
  <si>
    <t>943221212</t>
  </si>
  <si>
    <t>Příplatek k lešení prostorovému rámovému těžkému s podlahami tř.4 v 25 m za první a ZKD den použití</t>
  </si>
  <si>
    <t>-2006215271</t>
  </si>
  <si>
    <t>6563,106*30</t>
  </si>
  <si>
    <t>17</t>
  </si>
  <si>
    <t>943221812</t>
  </si>
  <si>
    <t>Demontáž lešení prostorového rámového těžkého s podlahami zatížení tř. 4 do 300 kg/m2 v do 25 m</t>
  </si>
  <si>
    <t>1234347404</t>
  </si>
  <si>
    <t>18</t>
  </si>
  <si>
    <t>944611111</t>
  </si>
  <si>
    <t>Montáž ochranné plachty z textilie z umělých vláken</t>
  </si>
  <si>
    <t>-573400210</t>
  </si>
  <si>
    <t>(12,7*2+10,44*2)*16,5*3</t>
  </si>
  <si>
    <t>19</t>
  </si>
  <si>
    <t>944611211</t>
  </si>
  <si>
    <t>Příplatek k ochranné plachtě za první a ZKD den použití</t>
  </si>
  <si>
    <t>762663046</t>
  </si>
  <si>
    <t>2290,86*30</t>
  </si>
  <si>
    <t>20</t>
  </si>
  <si>
    <t>944611811</t>
  </si>
  <si>
    <t>Demontáž ochranné plachty z textilie z umělých vláken</t>
  </si>
  <si>
    <t>-823468140</t>
  </si>
  <si>
    <t>HZS1291</t>
  </si>
  <si>
    <t>Hodinová zúčtovací sazba pomocný stavební dělník - ochrana podlahy dvorany deskami OSB a textilií (mtž+dmtž)</t>
  </si>
  <si>
    <t>-656230755</t>
  </si>
  <si>
    <t>8*2*3</t>
  </si>
  <si>
    <t>22</t>
  </si>
  <si>
    <t>M</t>
  </si>
  <si>
    <t>60726242</t>
  </si>
  <si>
    <t>deska dřevoštěpková OSB 3 ostrá hrana nebroušená tl 15mm</t>
  </si>
  <si>
    <t>-170745539</t>
  </si>
  <si>
    <t>31,32*12,7*1,1</t>
  </si>
  <si>
    <t>23</t>
  </si>
  <si>
    <t>69311068</t>
  </si>
  <si>
    <t>geotextilie netkaná separační, ochranná, filtrační, drenážní PP 300g/m2</t>
  </si>
  <si>
    <t>-733174637</t>
  </si>
  <si>
    <t>PSV</t>
  </si>
  <si>
    <t>Práce a dodávky PSV</t>
  </si>
  <si>
    <t>741</t>
  </si>
  <si>
    <t xml:space="preserve">Elektroinstalace - silnoproud </t>
  </si>
  <si>
    <t>24</t>
  </si>
  <si>
    <t>Pol1</t>
  </si>
  <si>
    <t>Drát pro ochranu před bleskem Cu 8mm</t>
  </si>
  <si>
    <t>kg</t>
  </si>
  <si>
    <t>-2111779454</t>
  </si>
  <si>
    <t>25</t>
  </si>
  <si>
    <t>Pol2</t>
  </si>
  <si>
    <t>PV 11 Cu podpěra vedení pod střešní krytinu</t>
  </si>
  <si>
    <t>1592420115</t>
  </si>
  <si>
    <t>26</t>
  </si>
  <si>
    <t>Pol3</t>
  </si>
  <si>
    <t>PV 22 Cu podpěra vedení pod střešní krytinu</t>
  </si>
  <si>
    <t>1045531861</t>
  </si>
  <si>
    <t>27</t>
  </si>
  <si>
    <t>Pol4</t>
  </si>
  <si>
    <t>SKCu svorka křížová</t>
  </si>
  <si>
    <t>-815865476</t>
  </si>
  <si>
    <t>28</t>
  </si>
  <si>
    <t>Pol5</t>
  </si>
  <si>
    <t>SS Cu svorka spojovací</t>
  </si>
  <si>
    <t>-1728063211</t>
  </si>
  <si>
    <t>29</t>
  </si>
  <si>
    <t>Pol6</t>
  </si>
  <si>
    <t>SP1 Cu svorka připojovací</t>
  </si>
  <si>
    <t>268505652</t>
  </si>
  <si>
    <t>30</t>
  </si>
  <si>
    <t>Pol7</t>
  </si>
  <si>
    <t>SOc Cu svorka okapová jednošroubová</t>
  </si>
  <si>
    <t>596293851</t>
  </si>
  <si>
    <t>31</t>
  </si>
  <si>
    <t>Pol8</t>
  </si>
  <si>
    <t>Demontáž stávajícího hromosvodu</t>
  </si>
  <si>
    <t>1695703353</t>
  </si>
  <si>
    <t>32</t>
  </si>
  <si>
    <t>Pol9</t>
  </si>
  <si>
    <t>Montáž nového hromosvodu</t>
  </si>
  <si>
    <t>-666417924</t>
  </si>
  <si>
    <t>33</t>
  </si>
  <si>
    <t>Pol10</t>
  </si>
  <si>
    <t>Revize hromosvodu</t>
  </si>
  <si>
    <t>1549258768</t>
  </si>
  <si>
    <t>34</t>
  </si>
  <si>
    <t>Pol11</t>
  </si>
  <si>
    <t>Revize el.zapojení motoru otvírání oken</t>
  </si>
  <si>
    <t>-845232020</t>
  </si>
  <si>
    <t>35</t>
  </si>
  <si>
    <t>Pol12</t>
  </si>
  <si>
    <t>Výměna protipožárních čidel za nové</t>
  </si>
  <si>
    <t>1962119522</t>
  </si>
  <si>
    <t>764</t>
  </si>
  <si>
    <t>Konstrukce klempířské</t>
  </si>
  <si>
    <t>36</t>
  </si>
  <si>
    <t>HZS2151</t>
  </si>
  <si>
    <t>Hodinová zúčtovací sazba klempíř - vyčištění žlabu a kontrola vpustí</t>
  </si>
  <si>
    <t>1204045978</t>
  </si>
  <si>
    <t>37</t>
  </si>
  <si>
    <t>764242301</t>
  </si>
  <si>
    <t>Oplechování štítu závětrnou lištou z TiZn lesklého plechu rš 160 mm</t>
  </si>
  <si>
    <t>m</t>
  </si>
  <si>
    <t>1036240172</t>
  </si>
  <si>
    <t>38</t>
  </si>
  <si>
    <t>764248304</t>
  </si>
  <si>
    <t>Oplechování římsy rovné mechanicky kotvené z TiZn lesklého plechu rš do 330 mm</t>
  </si>
  <si>
    <t>97534107</t>
  </si>
  <si>
    <t>39</t>
  </si>
  <si>
    <t>998764204</t>
  </si>
  <si>
    <t>Přesun hmot procentní pro konstrukce klempířské v objektech v do 36 m</t>
  </si>
  <si>
    <t>%</t>
  </si>
  <si>
    <t>-263991045</t>
  </si>
  <si>
    <t>767</t>
  </si>
  <si>
    <t>Konstrukce zámečnické</t>
  </si>
  <si>
    <t>40</t>
  </si>
  <si>
    <t>767-001</t>
  </si>
  <si>
    <t xml:space="preserve">Dodávka zasklení dvorany </t>
  </si>
  <si>
    <t>-864889659</t>
  </si>
  <si>
    <t>P</t>
  </si>
  <si>
    <t>Poznámka k položce:_x000D_
výměna původního zasklení za nové (čiré sklo bez pokovení) dle popisu v technické zprávě ve složení :_x000D_
_x000D_
SKLO PLANICLEAR 10 MM COOL-LITE SKN 176 II_x000D_
MEZERA 16 MM_x000D_
SKLO PLANICLEAR 4 MM_x000D_
FOLIE PVB STANDART 2 x 0,38 MM_x000D_
SKLO PLANICLEAR 4 MM_x000D_
PŘÍTLAČNÉ SYSTÉMOVÉ LIŠTY</t>
  </si>
  <si>
    <t>skořepina</t>
  </si>
  <si>
    <t>388</t>
  </si>
  <si>
    <t>severní prosklená stěna</t>
  </si>
  <si>
    <t>52,91+4,53+4,53</t>
  </si>
  <si>
    <t>jižní prosklená stěna</t>
  </si>
  <si>
    <t>10,8</t>
  </si>
  <si>
    <t>41</t>
  </si>
  <si>
    <t>767-002</t>
  </si>
  <si>
    <t>Hydrotěsnící pásky</t>
  </si>
  <si>
    <t>342704385</t>
  </si>
  <si>
    <t xml:space="preserve">Poznámka k položce:_x000D_
_x000D_
</t>
  </si>
  <si>
    <t>10*34</t>
  </si>
  <si>
    <t>42</t>
  </si>
  <si>
    <t>767-003</t>
  </si>
  <si>
    <t>Montáž zasklení dvorany</t>
  </si>
  <si>
    <t>-1088015281</t>
  </si>
  <si>
    <t>43</t>
  </si>
  <si>
    <t>767-004</t>
  </si>
  <si>
    <t>Demontáž stávajícího zasklení dvorany vč.likvidace</t>
  </si>
  <si>
    <t>10622133</t>
  </si>
  <si>
    <t>Poznámka k položce:_x000D_
demontážní hmostnost 460,77 m 2 x 46 kg = 21195 kg</t>
  </si>
  <si>
    <t>44</t>
  </si>
  <si>
    <t>767-005</t>
  </si>
  <si>
    <t>Automatický pohon pro vyklopení okna</t>
  </si>
  <si>
    <t>1330844190</t>
  </si>
  <si>
    <t>Poznámka k položce:_x000D_
výměna motorů vč.čidel_x000D_
typ ELTRAL K60 230 V (nebo obdobného typu)</t>
  </si>
  <si>
    <t>45</t>
  </si>
  <si>
    <t>767-006</t>
  </si>
  <si>
    <t>Přesné zaměření skel před výrobou</t>
  </si>
  <si>
    <t>1381953663</t>
  </si>
  <si>
    <t>Poznámka k položce:_x000D_
demontáž stávající lišt pro zaměření oken_x000D_
zpětná montáž lišt</t>
  </si>
  <si>
    <t>198</t>
  </si>
  <si>
    <t>jižní stěna</t>
  </si>
  <si>
    <t>severní stěna</t>
  </si>
  <si>
    <t>46</t>
  </si>
  <si>
    <t>998767204</t>
  </si>
  <si>
    <t>Přesun hmot procentní pro zámečnické konstrukce v objektech v přes 24 do 36 m</t>
  </si>
  <si>
    <t>1981598458</t>
  </si>
  <si>
    <t>783</t>
  </si>
  <si>
    <t>Dokončovací práce - nátěry</t>
  </si>
  <si>
    <t>47</t>
  </si>
  <si>
    <t>783823133</t>
  </si>
  <si>
    <t>Penetrační silikátový nátěr hladkých, tenkovrstvých zrnitých nebo štukových omítek</t>
  </si>
  <si>
    <t>2110084970</t>
  </si>
  <si>
    <t>48</t>
  </si>
  <si>
    <t>783827423</t>
  </si>
  <si>
    <t>Krycí dvojnásobný silikátový nátěr omítek stupně členitosti 1 a 2</t>
  </si>
  <si>
    <t>943640682</t>
  </si>
  <si>
    <t>789</t>
  </si>
  <si>
    <t>Povrchové úpravy ocelových konstrukcí a technologických zařízení</t>
  </si>
  <si>
    <t>49</t>
  </si>
  <si>
    <t>789121141</t>
  </si>
  <si>
    <t>Čištění mechanizované ocelových konstrukcí třídy I stupeň přípravy St 3 stupeň zrezivění B</t>
  </si>
  <si>
    <t>-2019135514</t>
  </si>
  <si>
    <t>skořepina vrchní plochy nosníků</t>
  </si>
  <si>
    <t>0,06*14*17</t>
  </si>
  <si>
    <t>0,06*31*5</t>
  </si>
  <si>
    <t>Mezisoučet</t>
  </si>
  <si>
    <t>rezerva 10%</t>
  </si>
  <si>
    <t>37,86*0,1</t>
  </si>
  <si>
    <t>50</t>
  </si>
  <si>
    <t>789121210</t>
  </si>
  <si>
    <t>Omytí ocelových konstrukcí třídy I</t>
  </si>
  <si>
    <t>1246072298</t>
  </si>
  <si>
    <t>hlavní nosník</t>
  </si>
  <si>
    <t>(0,06*2+0,1*2)*14*17</t>
  </si>
  <si>
    <t>vedlejší nosník</t>
  </si>
  <si>
    <t>(0,06*2+0,07*2)*14*17</t>
  </si>
  <si>
    <t>příčná žebra</t>
  </si>
  <si>
    <t>(0,06*2+0,08*2)*31*5</t>
  </si>
  <si>
    <t>stěna severní křídlo</t>
  </si>
  <si>
    <t>(0,06*4)*80,3</t>
  </si>
  <si>
    <t>stěna jižní křídlo</t>
  </si>
  <si>
    <t>(0,06*4)*14,82</t>
  </si>
  <si>
    <t>táhla</t>
  </si>
  <si>
    <t>PI*0,02*12*17</t>
  </si>
  <si>
    <t>PI*0,01*4,6*17</t>
  </si>
  <si>
    <t>219,544*0,1</t>
  </si>
  <si>
    <t>51</t>
  </si>
  <si>
    <t>789121220</t>
  </si>
  <si>
    <t>Oprášení ocelových konstrukcí třídy I</t>
  </si>
  <si>
    <t>1362406157</t>
  </si>
  <si>
    <t>52</t>
  </si>
  <si>
    <t>789121240</t>
  </si>
  <si>
    <t>Odmaštění ocelových konstrukcí třídy I</t>
  </si>
  <si>
    <t>-1913015199</t>
  </si>
  <si>
    <t>53</t>
  </si>
  <si>
    <t>789325211.R</t>
  </si>
  <si>
    <t>Nátěr ocelových konstrukcí třídy I dvousložkový epoxidový základní tl do 100 μm (např.Hempadur 15570, nebo podobný se stejnými vlastnostmi)</t>
  </si>
  <si>
    <t>369620562</t>
  </si>
  <si>
    <t>54</t>
  </si>
  <si>
    <t>789325321</t>
  </si>
  <si>
    <t>Nátěr ocelových konstrukcí třídy I dvousložkový polyuretanový krycí (vrchní) tl do 80 µm (např.Hempathane HS 55610 nebo podobný se stejnými vlastnostmi)</t>
  </si>
  <si>
    <t>1528025003</t>
  </si>
  <si>
    <t>VRN</t>
  </si>
  <si>
    <t>Vedlejší rozpočtové náklady</t>
  </si>
  <si>
    <t>VRN1</t>
  </si>
  <si>
    <t>Průzkumné, geodetické a projektové práce</t>
  </si>
  <si>
    <t>55</t>
  </si>
  <si>
    <t>013254000</t>
  </si>
  <si>
    <t>1024</t>
  </si>
  <si>
    <t>283804026</t>
  </si>
  <si>
    <t>56</t>
  </si>
  <si>
    <t>013274000</t>
  </si>
  <si>
    <t>-582781263</t>
  </si>
  <si>
    <t>57</t>
  </si>
  <si>
    <t>013294000</t>
  </si>
  <si>
    <t>Ostatní dokumentace - fotodokumentace z provedení stavby</t>
  </si>
  <si>
    <t>313913974</t>
  </si>
  <si>
    <t>VRN3</t>
  </si>
  <si>
    <t>Zařízení staveniště</t>
  </si>
  <si>
    <t>58</t>
  </si>
  <si>
    <t>030001000</t>
  </si>
  <si>
    <t>1113169508</t>
  </si>
  <si>
    <t>VRN4</t>
  </si>
  <si>
    <t>Inženýrská činnost</t>
  </si>
  <si>
    <t>59</t>
  </si>
  <si>
    <t>045002000</t>
  </si>
  <si>
    <t>Kompletační a koordinační činnost</t>
  </si>
  <si>
    <t>-1305929919</t>
  </si>
  <si>
    <t>VRN7</t>
  </si>
  <si>
    <t>Provozní vlivy</t>
  </si>
  <si>
    <t>60</t>
  </si>
  <si>
    <t>071002000</t>
  </si>
  <si>
    <t>79527925</t>
  </si>
  <si>
    <t>Provoz investora - zabezpečení 1.np pevnou překážkou např.  z osb desek po celém obvodu, 2.np a 3.np závěsné sítě po obvodu dvorany</t>
  </si>
  <si>
    <t xml:space="preserve">Dokumentace skutečného provedení stavby a pasport skel </t>
  </si>
  <si>
    <t>Pasportizace objektu fotodokumentací před započetím prací</t>
  </si>
  <si>
    <t>Zařízení staveniště - vyřízení záboru pro jeřáb případně materiál pro stavbu, povolení zvláštního užívání, dopravní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</si>
</sst>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12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196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pans="1:74" s="1" customFormat="1" ht="2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s="1" customFormat="1" ht="12" customHeight="1">
      <c r="B5" s="21"/>
      <c r="D5" s="24" t="s">
        <v>13</v>
      </c>
      <c r="K5" s="224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21"/>
      <c r="BS5" s="18" t="s">
        <v>6</v>
      </c>
    </row>
    <row r="6" spans="1:74" s="1" customFormat="1" ht="37" customHeight="1">
      <c r="B6" s="21"/>
      <c r="D6" s="26" t="s">
        <v>15</v>
      </c>
      <c r="K6" s="225" t="s">
        <v>16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21"/>
      <c r="BS6" s="18" t="s">
        <v>17</v>
      </c>
    </row>
    <row r="7" spans="1:74" s="1" customFormat="1" ht="12" customHeight="1">
      <c r="B7" s="21"/>
      <c r="D7" s="27" t="s">
        <v>18</v>
      </c>
      <c r="K7" s="25" t="s">
        <v>1</v>
      </c>
      <c r="AK7" s="27" t="s">
        <v>19</v>
      </c>
      <c r="AN7" s="25" t="s">
        <v>1</v>
      </c>
      <c r="AR7" s="21"/>
      <c r="BS7" s="18" t="s">
        <v>8</v>
      </c>
    </row>
    <row r="8" spans="1:74" s="1" customFormat="1" ht="12" customHeight="1">
      <c r="B8" s="21"/>
      <c r="D8" s="27" t="s">
        <v>20</v>
      </c>
      <c r="K8" s="25" t="s">
        <v>21</v>
      </c>
      <c r="AK8" s="27" t="s">
        <v>22</v>
      </c>
      <c r="AN8" s="25" t="s">
        <v>23</v>
      </c>
      <c r="AR8" s="21"/>
      <c r="BS8" s="18" t="s">
        <v>24</v>
      </c>
    </row>
    <row r="9" spans="1:74" s="1" customFormat="1" ht="14.4" customHeight="1">
      <c r="B9" s="21"/>
      <c r="AR9" s="21"/>
      <c r="BS9" s="18" t="s">
        <v>25</v>
      </c>
    </row>
    <row r="10" spans="1:74" s="1" customFormat="1" ht="12" customHeight="1">
      <c r="B10" s="21"/>
      <c r="D10" s="27" t="s">
        <v>26</v>
      </c>
      <c r="AK10" s="27" t="s">
        <v>27</v>
      </c>
      <c r="AN10" s="25" t="s">
        <v>1</v>
      </c>
      <c r="AR10" s="21"/>
      <c r="BS10" s="18" t="s">
        <v>17</v>
      </c>
    </row>
    <row r="11" spans="1:74" s="1" customFormat="1" ht="18.5" customHeight="1">
      <c r="B11" s="21"/>
      <c r="E11" s="25" t="s">
        <v>28</v>
      </c>
      <c r="AK11" s="27" t="s">
        <v>29</v>
      </c>
      <c r="AN11" s="25" t="s">
        <v>1</v>
      </c>
      <c r="AR11" s="21"/>
      <c r="BS11" s="18" t="s">
        <v>17</v>
      </c>
    </row>
    <row r="12" spans="1:74" s="1" customFormat="1" ht="7" customHeight="1">
      <c r="B12" s="21"/>
      <c r="AR12" s="21"/>
      <c r="BS12" s="18" t="s">
        <v>17</v>
      </c>
    </row>
    <row r="13" spans="1:74" s="1" customFormat="1" ht="12" customHeight="1">
      <c r="B13" s="21"/>
      <c r="D13" s="27" t="s">
        <v>30</v>
      </c>
      <c r="AK13" s="27" t="s">
        <v>27</v>
      </c>
      <c r="AN13" s="25" t="s">
        <v>1</v>
      </c>
      <c r="AR13" s="21"/>
      <c r="BS13" s="18" t="s">
        <v>17</v>
      </c>
    </row>
    <row r="14" spans="1:74" ht="12.5">
      <c r="B14" s="21"/>
      <c r="E14" s="25" t="s">
        <v>31</v>
      </c>
      <c r="AK14" s="27" t="s">
        <v>29</v>
      </c>
      <c r="AN14" s="25" t="s">
        <v>1</v>
      </c>
      <c r="AR14" s="21"/>
      <c r="BS14" s="18" t="s">
        <v>17</v>
      </c>
    </row>
    <row r="15" spans="1:74" s="1" customFormat="1" ht="7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32</v>
      </c>
      <c r="AK16" s="27" t="s">
        <v>27</v>
      </c>
      <c r="AN16" s="25" t="s">
        <v>1</v>
      </c>
      <c r="AR16" s="21"/>
      <c r="BS16" s="18" t="s">
        <v>3</v>
      </c>
    </row>
    <row r="17" spans="1:71" s="1" customFormat="1" ht="18.5" customHeight="1">
      <c r="B17" s="21"/>
      <c r="E17" s="25" t="s">
        <v>33</v>
      </c>
      <c r="AK17" s="27" t="s">
        <v>29</v>
      </c>
      <c r="AN17" s="25" t="s">
        <v>1</v>
      </c>
      <c r="AR17" s="21"/>
      <c r="BS17" s="18" t="s">
        <v>34</v>
      </c>
    </row>
    <row r="18" spans="1:71" s="1" customFormat="1" ht="7" customHeight="1">
      <c r="B18" s="21"/>
      <c r="AR18" s="21"/>
      <c r="BS18" s="18" t="s">
        <v>8</v>
      </c>
    </row>
    <row r="19" spans="1:71" s="1" customFormat="1" ht="12" customHeight="1">
      <c r="B19" s="21"/>
      <c r="D19" s="27" t="s">
        <v>35</v>
      </c>
      <c r="AK19" s="27" t="s">
        <v>27</v>
      </c>
      <c r="AN19" s="25" t="s">
        <v>1</v>
      </c>
      <c r="AR19" s="21"/>
      <c r="BS19" s="18" t="s">
        <v>8</v>
      </c>
    </row>
    <row r="20" spans="1:71" s="1" customFormat="1" ht="18.5" customHeight="1">
      <c r="B20" s="21"/>
      <c r="E20" s="25" t="s">
        <v>33</v>
      </c>
      <c r="AK20" s="27" t="s">
        <v>29</v>
      </c>
      <c r="AN20" s="25" t="s">
        <v>1</v>
      </c>
      <c r="AR20" s="21"/>
      <c r="BS20" s="18" t="s">
        <v>34</v>
      </c>
    </row>
    <row r="21" spans="1:71" s="1" customFormat="1" ht="7" customHeight="1">
      <c r="B21" s="21"/>
      <c r="AR21" s="21"/>
    </row>
    <row r="22" spans="1:71" s="1" customFormat="1" ht="12" customHeight="1">
      <c r="B22" s="21"/>
      <c r="D22" s="27" t="s">
        <v>36</v>
      </c>
      <c r="AR22" s="21"/>
    </row>
    <row r="23" spans="1:71" s="1" customFormat="1" ht="16.5" customHeight="1">
      <c r="B23" s="21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1"/>
    </row>
    <row r="24" spans="1:71" s="1" customFormat="1" ht="7" customHeight="1">
      <c r="B24" s="21"/>
      <c r="AR24" s="21"/>
    </row>
    <row r="25" spans="1:71" s="1" customFormat="1" ht="7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7">
        <f>ROUND(AG94,0)</f>
        <v>0</v>
      </c>
      <c r="AL26" s="228"/>
      <c r="AM26" s="228"/>
      <c r="AN26" s="228"/>
      <c r="AO26" s="228"/>
      <c r="AP26" s="30"/>
      <c r="AQ26" s="30"/>
      <c r="AR26" s="31"/>
      <c r="BE26" s="30"/>
    </row>
    <row r="27" spans="1:71" s="2" customFormat="1" ht="7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9" t="s">
        <v>38</v>
      </c>
      <c r="M28" s="229"/>
      <c r="N28" s="229"/>
      <c r="O28" s="229"/>
      <c r="P28" s="229"/>
      <c r="Q28" s="30"/>
      <c r="R28" s="30"/>
      <c r="S28" s="30"/>
      <c r="T28" s="30"/>
      <c r="U28" s="30"/>
      <c r="V28" s="30"/>
      <c r="W28" s="229" t="s">
        <v>39</v>
      </c>
      <c r="X28" s="229"/>
      <c r="Y28" s="229"/>
      <c r="Z28" s="229"/>
      <c r="AA28" s="229"/>
      <c r="AB28" s="229"/>
      <c r="AC28" s="229"/>
      <c r="AD28" s="229"/>
      <c r="AE28" s="229"/>
      <c r="AF28" s="30"/>
      <c r="AG28" s="30"/>
      <c r="AH28" s="30"/>
      <c r="AI28" s="30"/>
      <c r="AJ28" s="30"/>
      <c r="AK28" s="229" t="s">
        <v>40</v>
      </c>
      <c r="AL28" s="229"/>
      <c r="AM28" s="229"/>
      <c r="AN28" s="229"/>
      <c r="AO28" s="229"/>
      <c r="AP28" s="30"/>
      <c r="AQ28" s="30"/>
      <c r="AR28" s="31"/>
      <c r="BE28" s="30"/>
    </row>
    <row r="29" spans="1:71" s="3" customFormat="1" ht="14.4" customHeight="1">
      <c r="B29" s="35"/>
      <c r="D29" s="27" t="s">
        <v>41</v>
      </c>
      <c r="F29" s="27" t="s">
        <v>42</v>
      </c>
      <c r="L29" s="219">
        <v>0.21</v>
      </c>
      <c r="M29" s="218"/>
      <c r="N29" s="218"/>
      <c r="O29" s="218"/>
      <c r="P29" s="218"/>
      <c r="W29" s="217">
        <f>ROUND(AZ94, 0)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0)</f>
        <v>0</v>
      </c>
      <c r="AL29" s="218"/>
      <c r="AM29" s="218"/>
      <c r="AN29" s="218"/>
      <c r="AO29" s="218"/>
      <c r="AR29" s="35"/>
    </row>
    <row r="30" spans="1:71" s="3" customFormat="1" ht="14.4" customHeight="1">
      <c r="B30" s="35"/>
      <c r="F30" s="27" t="s">
        <v>43</v>
      </c>
      <c r="L30" s="219">
        <v>0.15</v>
      </c>
      <c r="M30" s="218"/>
      <c r="N30" s="218"/>
      <c r="O30" s="218"/>
      <c r="P30" s="218"/>
      <c r="W30" s="217">
        <f>ROUND(BA94, 0)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0)</f>
        <v>0</v>
      </c>
      <c r="AL30" s="218"/>
      <c r="AM30" s="218"/>
      <c r="AN30" s="218"/>
      <c r="AO30" s="218"/>
      <c r="AR30" s="35"/>
    </row>
    <row r="31" spans="1:71" s="3" customFormat="1" ht="14.4" hidden="1" customHeight="1">
      <c r="B31" s="35"/>
      <c r="F31" s="27" t="s">
        <v>44</v>
      </c>
      <c r="L31" s="219">
        <v>0.21</v>
      </c>
      <c r="M31" s="218"/>
      <c r="N31" s="218"/>
      <c r="O31" s="218"/>
      <c r="P31" s="218"/>
      <c r="W31" s="217">
        <f>ROUND(BB94, 0)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5"/>
    </row>
    <row r="32" spans="1:71" s="3" customFormat="1" ht="14.4" hidden="1" customHeight="1">
      <c r="B32" s="35"/>
      <c r="F32" s="27" t="s">
        <v>45</v>
      </c>
      <c r="L32" s="219">
        <v>0.15</v>
      </c>
      <c r="M32" s="218"/>
      <c r="N32" s="218"/>
      <c r="O32" s="218"/>
      <c r="P32" s="218"/>
      <c r="W32" s="217">
        <f>ROUND(BC94, 0)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5"/>
    </row>
    <row r="33" spans="1:57" s="3" customFormat="1" ht="14.4" hidden="1" customHeight="1">
      <c r="B33" s="35"/>
      <c r="F33" s="27" t="s">
        <v>46</v>
      </c>
      <c r="L33" s="219">
        <v>0</v>
      </c>
      <c r="M33" s="218"/>
      <c r="N33" s="218"/>
      <c r="O33" s="218"/>
      <c r="P33" s="218"/>
      <c r="W33" s="217">
        <f>ROUND(BD94, 0)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5"/>
    </row>
    <row r="34" spans="1:57" s="2" customFormat="1" ht="7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220" t="s">
        <v>49</v>
      </c>
      <c r="Y35" s="221"/>
      <c r="Z35" s="221"/>
      <c r="AA35" s="221"/>
      <c r="AB35" s="221"/>
      <c r="AC35" s="38"/>
      <c r="AD35" s="38"/>
      <c r="AE35" s="38"/>
      <c r="AF35" s="38"/>
      <c r="AG35" s="38"/>
      <c r="AH35" s="38"/>
      <c r="AI35" s="38"/>
      <c r="AJ35" s="38"/>
      <c r="AK35" s="222">
        <f>SUM(AK26:AK33)</f>
        <v>0</v>
      </c>
      <c r="AL35" s="221"/>
      <c r="AM35" s="221"/>
      <c r="AN35" s="221"/>
      <c r="AO35" s="223"/>
      <c r="AP35" s="36"/>
      <c r="AQ35" s="36"/>
      <c r="AR35" s="31"/>
      <c r="BE35" s="30"/>
    </row>
    <row r="36" spans="1:57" s="2" customFormat="1" ht="7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0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5">
      <c r="A60" s="30"/>
      <c r="B60" s="31"/>
      <c r="C60" s="30"/>
      <c r="D60" s="43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52</v>
      </c>
      <c r="AI60" s="33"/>
      <c r="AJ60" s="33"/>
      <c r="AK60" s="33"/>
      <c r="AL60" s="33"/>
      <c r="AM60" s="43" t="s">
        <v>53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0"/>
      <c r="B64" s="31"/>
      <c r="C64" s="30"/>
      <c r="D64" s="41" t="s">
        <v>54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55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5">
      <c r="A75" s="30"/>
      <c r="B75" s="31"/>
      <c r="C75" s="30"/>
      <c r="D75" s="43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52</v>
      </c>
      <c r="AI75" s="33"/>
      <c r="AJ75" s="33"/>
      <c r="AK75" s="33"/>
      <c r="AL75" s="33"/>
      <c r="AM75" s="43" t="s">
        <v>53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7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5" customHeight="1">
      <c r="A82" s="30"/>
      <c r="B82" s="31"/>
      <c r="C82" s="22" t="s">
        <v>56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7" t="s">
        <v>13</v>
      </c>
      <c r="L84" s="4" t="str">
        <f>K5</f>
        <v>PV-019-007-02</v>
      </c>
      <c r="AR84" s="49"/>
    </row>
    <row r="85" spans="1:90" s="5" customFormat="1" ht="37" customHeight="1">
      <c r="B85" s="50"/>
      <c r="C85" s="51" t="s">
        <v>15</v>
      </c>
      <c r="L85" s="208" t="str">
        <f>K6</f>
        <v>GENERÁLNÍ OPRAVA ZASTŘEŠENÍ DVORANY ZÁMEK HRANICE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R85" s="50"/>
    </row>
    <row r="86" spans="1:90" s="2" customFormat="1" ht="7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7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Hranice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22</v>
      </c>
      <c r="AJ87" s="30"/>
      <c r="AK87" s="30"/>
      <c r="AL87" s="30"/>
      <c r="AM87" s="210" t="str">
        <f>IF(AN8= "","",AN8)</f>
        <v>19. 10. 2022</v>
      </c>
      <c r="AN87" s="210"/>
      <c r="AO87" s="30"/>
      <c r="AP87" s="30"/>
      <c r="AQ87" s="30"/>
      <c r="AR87" s="31"/>
      <c r="BE87" s="30"/>
    </row>
    <row r="88" spans="1:90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15" customHeight="1">
      <c r="A89" s="30"/>
      <c r="B89" s="31"/>
      <c r="C89" s="27" t="s">
        <v>26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Hranice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32</v>
      </c>
      <c r="AJ89" s="30"/>
      <c r="AK89" s="30"/>
      <c r="AL89" s="30"/>
      <c r="AM89" s="211" t="str">
        <f>IF(E17="","",E17)</f>
        <v>Petr Vojvodík</v>
      </c>
      <c r="AN89" s="212"/>
      <c r="AO89" s="212"/>
      <c r="AP89" s="212"/>
      <c r="AQ89" s="30"/>
      <c r="AR89" s="31"/>
      <c r="AS89" s="213" t="s">
        <v>57</v>
      </c>
      <c r="AT89" s="21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15" customHeight="1">
      <c r="A90" s="30"/>
      <c r="B90" s="31"/>
      <c r="C90" s="27" t="s">
        <v>30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35</v>
      </c>
      <c r="AJ90" s="30"/>
      <c r="AK90" s="30"/>
      <c r="AL90" s="30"/>
      <c r="AM90" s="211" t="str">
        <f>IF(E20="","",E20)</f>
        <v>Petr Vojvodík</v>
      </c>
      <c r="AN90" s="212"/>
      <c r="AO90" s="212"/>
      <c r="AP90" s="212"/>
      <c r="AQ90" s="30"/>
      <c r="AR90" s="31"/>
      <c r="AS90" s="215"/>
      <c r="AT90" s="21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7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5"/>
      <c r="AT91" s="216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198" t="s">
        <v>58</v>
      </c>
      <c r="D92" s="199"/>
      <c r="E92" s="199"/>
      <c r="F92" s="199"/>
      <c r="G92" s="199"/>
      <c r="H92" s="58"/>
      <c r="I92" s="200" t="s">
        <v>59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60</v>
      </c>
      <c r="AH92" s="199"/>
      <c r="AI92" s="199"/>
      <c r="AJ92" s="199"/>
      <c r="AK92" s="199"/>
      <c r="AL92" s="199"/>
      <c r="AM92" s="199"/>
      <c r="AN92" s="200" t="s">
        <v>61</v>
      </c>
      <c r="AO92" s="199"/>
      <c r="AP92" s="202"/>
      <c r="AQ92" s="59" t="s">
        <v>62</v>
      </c>
      <c r="AR92" s="31"/>
      <c r="AS92" s="60" t="s">
        <v>63</v>
      </c>
      <c r="AT92" s="61" t="s">
        <v>64</v>
      </c>
      <c r="AU92" s="61" t="s">
        <v>65</v>
      </c>
      <c r="AV92" s="61" t="s">
        <v>66</v>
      </c>
      <c r="AW92" s="61" t="s">
        <v>67</v>
      </c>
      <c r="AX92" s="61" t="s">
        <v>68</v>
      </c>
      <c r="AY92" s="61" t="s">
        <v>69</v>
      </c>
      <c r="AZ92" s="61" t="s">
        <v>70</v>
      </c>
      <c r="BA92" s="61" t="s">
        <v>71</v>
      </c>
      <c r="BB92" s="61" t="s">
        <v>72</v>
      </c>
      <c r="BC92" s="61" t="s">
        <v>73</v>
      </c>
      <c r="BD92" s="62" t="s">
        <v>74</v>
      </c>
      <c r="BE92" s="30"/>
    </row>
    <row r="93" spans="1:90" s="2" customFormat="1" ht="10.7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" customHeight="1">
      <c r="B94" s="66"/>
      <c r="C94" s="67" t="s">
        <v>75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06">
        <f>ROUND(AG95,0)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0" t="s">
        <v>1</v>
      </c>
      <c r="AR94" s="66"/>
      <c r="AS94" s="71">
        <f>ROUND(AS95,0)</f>
        <v>0</v>
      </c>
      <c r="AT94" s="72">
        <f>ROUND(SUM(AV94:AW94),0)</f>
        <v>0</v>
      </c>
      <c r="AU94" s="73">
        <f>ROUND(AU95,5)</f>
        <v>1954.4448</v>
      </c>
      <c r="AV94" s="72">
        <f>ROUND(AZ94*L29,0)</f>
        <v>0</v>
      </c>
      <c r="AW94" s="72">
        <f>ROUND(BA94*L30,0)</f>
        <v>0</v>
      </c>
      <c r="AX94" s="72">
        <f>ROUND(BB94*L29,0)</f>
        <v>0</v>
      </c>
      <c r="AY94" s="72">
        <f>ROUND(BC94*L30,0)</f>
        <v>0</v>
      </c>
      <c r="AZ94" s="72">
        <f>ROUND(AZ95,0)</f>
        <v>0</v>
      </c>
      <c r="BA94" s="72">
        <f>ROUND(BA95,0)</f>
        <v>0</v>
      </c>
      <c r="BB94" s="72">
        <f>ROUND(BB95,0)</f>
        <v>0</v>
      </c>
      <c r="BC94" s="72">
        <f>ROUND(BC95,0)</f>
        <v>0</v>
      </c>
      <c r="BD94" s="74">
        <f>ROUND(BD95,0)</f>
        <v>0</v>
      </c>
      <c r="BS94" s="75" t="s">
        <v>76</v>
      </c>
      <c r="BT94" s="75" t="s">
        <v>77</v>
      </c>
      <c r="BV94" s="75" t="s">
        <v>78</v>
      </c>
      <c r="BW94" s="75" t="s">
        <v>4</v>
      </c>
      <c r="BX94" s="75" t="s">
        <v>79</v>
      </c>
      <c r="CL94" s="75" t="s">
        <v>1</v>
      </c>
    </row>
    <row r="95" spans="1:90" s="7" customFormat="1" ht="24.75" customHeight="1">
      <c r="A95" s="76" t="s">
        <v>80</v>
      </c>
      <c r="B95" s="77"/>
      <c r="C95" s="78"/>
      <c r="D95" s="205" t="s">
        <v>14</v>
      </c>
      <c r="E95" s="205"/>
      <c r="F95" s="205"/>
      <c r="G95" s="205"/>
      <c r="H95" s="205"/>
      <c r="I95" s="79"/>
      <c r="J95" s="205" t="s">
        <v>16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'PV-019-007-02 - GENERÁLNÍ...'!J28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80" t="s">
        <v>81</v>
      </c>
      <c r="AR95" s="77"/>
      <c r="AS95" s="81">
        <v>0</v>
      </c>
      <c r="AT95" s="82">
        <f>ROUND(SUM(AV95:AW95),0)</f>
        <v>0</v>
      </c>
      <c r="AU95" s="83">
        <f>'PV-019-007-02 - GENERÁLNÍ...'!P127</f>
        <v>1954.4448039999997</v>
      </c>
      <c r="AV95" s="82">
        <f>'PV-019-007-02 - GENERÁLNÍ...'!J31</f>
        <v>0</v>
      </c>
      <c r="AW95" s="82">
        <f>'PV-019-007-02 - GENERÁLNÍ...'!J32</f>
        <v>0</v>
      </c>
      <c r="AX95" s="82">
        <f>'PV-019-007-02 - GENERÁLNÍ...'!J33</f>
        <v>0</v>
      </c>
      <c r="AY95" s="82">
        <f>'PV-019-007-02 - GENERÁLNÍ...'!J34</f>
        <v>0</v>
      </c>
      <c r="AZ95" s="82">
        <f>'PV-019-007-02 - GENERÁLNÍ...'!F31</f>
        <v>0</v>
      </c>
      <c r="BA95" s="82">
        <f>'PV-019-007-02 - GENERÁLNÍ...'!F32</f>
        <v>0</v>
      </c>
      <c r="BB95" s="82">
        <f>'PV-019-007-02 - GENERÁLNÍ...'!F33</f>
        <v>0</v>
      </c>
      <c r="BC95" s="82">
        <f>'PV-019-007-02 - GENERÁLNÍ...'!F34</f>
        <v>0</v>
      </c>
      <c r="BD95" s="84">
        <f>'PV-019-007-02 - GENERÁLNÍ...'!F35</f>
        <v>0</v>
      </c>
      <c r="BT95" s="85" t="s">
        <v>8</v>
      </c>
      <c r="BU95" s="85" t="s">
        <v>82</v>
      </c>
      <c r="BV95" s="85" t="s">
        <v>78</v>
      </c>
      <c r="BW95" s="85" t="s">
        <v>4</v>
      </c>
      <c r="BX95" s="85" t="s">
        <v>79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7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PV-019-007-02 - GENERÁLN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69"/>
  <sheetViews>
    <sheetView showGridLines="0" tabSelected="1" topLeftCell="F108" zoomScale="120" zoomScaleNormal="120" workbookViewId="0">
      <selection activeCell="W136" sqref="W136"/>
    </sheetView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8" t="s">
        <v>4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5" customHeight="1">
      <c r="B4" s="21"/>
      <c r="D4" s="22" t="s">
        <v>84</v>
      </c>
      <c r="L4" s="21"/>
      <c r="M4" s="87" t="s">
        <v>11</v>
      </c>
      <c r="AT4" s="18" t="s">
        <v>3</v>
      </c>
    </row>
    <row r="5" spans="1:46" s="1" customFormat="1" ht="7" customHeight="1">
      <c r="B5" s="21"/>
      <c r="L5" s="21"/>
    </row>
    <row r="6" spans="1:46" s="2" customFormat="1" ht="12" customHeight="1">
      <c r="A6" s="30"/>
      <c r="B6" s="31"/>
      <c r="C6" s="30"/>
      <c r="D6" s="27" t="s">
        <v>15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1"/>
      <c r="C7" s="30"/>
      <c r="D7" s="30"/>
      <c r="E7" s="208" t="s">
        <v>16</v>
      </c>
      <c r="F7" s="230"/>
      <c r="G7" s="230"/>
      <c r="H7" s="230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7" t="s">
        <v>18</v>
      </c>
      <c r="E9" s="30"/>
      <c r="F9" s="25" t="s">
        <v>1</v>
      </c>
      <c r="G9" s="30"/>
      <c r="H9" s="30"/>
      <c r="I9" s="27" t="s">
        <v>19</v>
      </c>
      <c r="J9" s="25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20</v>
      </c>
      <c r="E10" s="30"/>
      <c r="F10" s="25" t="s">
        <v>21</v>
      </c>
      <c r="G10" s="30"/>
      <c r="H10" s="30"/>
      <c r="I10" s="27" t="s">
        <v>22</v>
      </c>
      <c r="J10" s="53" t="str">
        <f>'Rekapitulace stavby'!AN8</f>
        <v>19. 10. 2022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75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26</v>
      </c>
      <c r="E12" s="30"/>
      <c r="F12" s="30"/>
      <c r="G12" s="30"/>
      <c r="H12" s="30"/>
      <c r="I12" s="27" t="s">
        <v>27</v>
      </c>
      <c r="J12" s="25" t="s">
        <v>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5" t="s">
        <v>28</v>
      </c>
      <c r="F13" s="30"/>
      <c r="G13" s="30"/>
      <c r="H13" s="30"/>
      <c r="I13" s="27" t="s">
        <v>29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7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30</v>
      </c>
      <c r="E15" s="30"/>
      <c r="F15" s="30"/>
      <c r="G15" s="30"/>
      <c r="H15" s="30"/>
      <c r="I15" s="27" t="s">
        <v>27</v>
      </c>
      <c r="J15" s="25" t="str">
        <f>'Rekapitulace stavby'!AN13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24" t="str">
        <f>'Rekapitulace stavby'!E14</f>
        <v xml:space="preserve"> </v>
      </c>
      <c r="F16" s="224"/>
      <c r="G16" s="224"/>
      <c r="H16" s="224"/>
      <c r="I16" s="27" t="s">
        <v>29</v>
      </c>
      <c r="J16" s="25" t="str">
        <f>'Rekapitulace stavby'!AN14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7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32</v>
      </c>
      <c r="E18" s="30"/>
      <c r="F18" s="30"/>
      <c r="G18" s="30"/>
      <c r="H18" s="30"/>
      <c r="I18" s="27" t="s">
        <v>27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">
        <v>33</v>
      </c>
      <c r="F19" s="30"/>
      <c r="G19" s="30"/>
      <c r="H19" s="30"/>
      <c r="I19" s="27" t="s">
        <v>29</v>
      </c>
      <c r="J19" s="25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7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35</v>
      </c>
      <c r="E21" s="30"/>
      <c r="F21" s="30"/>
      <c r="G21" s="30"/>
      <c r="H21" s="30"/>
      <c r="I21" s="27" t="s">
        <v>27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5" t="s">
        <v>33</v>
      </c>
      <c r="F22" s="30"/>
      <c r="G22" s="30"/>
      <c r="H22" s="30"/>
      <c r="I22" s="27" t="s">
        <v>29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7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36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8"/>
      <c r="B25" s="89"/>
      <c r="C25" s="88"/>
      <c r="D25" s="88"/>
      <c r="E25" s="226" t="s">
        <v>1</v>
      </c>
      <c r="F25" s="226"/>
      <c r="G25" s="226"/>
      <c r="H25" s="226"/>
      <c r="I25" s="88"/>
      <c r="J25" s="88"/>
      <c r="K25" s="88"/>
      <c r="L25" s="90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7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7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4" customHeight="1">
      <c r="A28" s="30"/>
      <c r="B28" s="31"/>
      <c r="C28" s="30"/>
      <c r="D28" s="91" t="s">
        <v>37</v>
      </c>
      <c r="E28" s="30"/>
      <c r="F28" s="30"/>
      <c r="G28" s="30"/>
      <c r="H28" s="30"/>
      <c r="I28" s="30"/>
      <c r="J28" s="69">
        <f>ROUND(J127, 0)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" customHeight="1">
      <c r="A30" s="30"/>
      <c r="B30" s="31"/>
      <c r="C30" s="30"/>
      <c r="D30" s="30"/>
      <c r="E30" s="30"/>
      <c r="F30" s="34" t="s">
        <v>39</v>
      </c>
      <c r="G30" s="30"/>
      <c r="H30" s="30"/>
      <c r="I30" s="34" t="s">
        <v>38</v>
      </c>
      <c r="J30" s="34" t="s">
        <v>40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" customHeight="1">
      <c r="A31" s="30"/>
      <c r="B31" s="31"/>
      <c r="C31" s="30"/>
      <c r="D31" s="92" t="s">
        <v>41</v>
      </c>
      <c r="E31" s="27" t="s">
        <v>42</v>
      </c>
      <c r="F31" s="93">
        <f>ROUND((SUM(BE127:BE267)),  0)</f>
        <v>0</v>
      </c>
      <c r="G31" s="30"/>
      <c r="H31" s="30"/>
      <c r="I31" s="94">
        <v>0.21</v>
      </c>
      <c r="J31" s="93">
        <f>ROUND(((SUM(BE127:BE267))*I31),  0)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27" t="s">
        <v>43</v>
      </c>
      <c r="F32" s="93">
        <f>ROUND((SUM(BF127:BF267)),  0)</f>
        <v>0</v>
      </c>
      <c r="G32" s="30"/>
      <c r="H32" s="30"/>
      <c r="I32" s="94">
        <v>0.15</v>
      </c>
      <c r="J32" s="93">
        <f>ROUND(((SUM(BF127:BF267))*I32),  0)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hidden="1" customHeight="1">
      <c r="A33" s="30"/>
      <c r="B33" s="31"/>
      <c r="C33" s="30"/>
      <c r="D33" s="30"/>
      <c r="E33" s="27" t="s">
        <v>44</v>
      </c>
      <c r="F33" s="93">
        <f>ROUND((SUM(BG127:BG267)),  0)</f>
        <v>0</v>
      </c>
      <c r="G33" s="30"/>
      <c r="H33" s="30"/>
      <c r="I33" s="94">
        <v>0.21</v>
      </c>
      <c r="J33" s="93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hidden="1" customHeight="1">
      <c r="A34" s="30"/>
      <c r="B34" s="31"/>
      <c r="C34" s="30"/>
      <c r="D34" s="30"/>
      <c r="E34" s="27" t="s">
        <v>45</v>
      </c>
      <c r="F34" s="93">
        <f>ROUND((SUM(BH127:BH267)),  0)</f>
        <v>0</v>
      </c>
      <c r="G34" s="30"/>
      <c r="H34" s="30"/>
      <c r="I34" s="94">
        <v>0.15</v>
      </c>
      <c r="J34" s="93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7" t="s">
        <v>46</v>
      </c>
      <c r="F35" s="93">
        <f>ROUND((SUM(BI127:BI267)),  0)</f>
        <v>0</v>
      </c>
      <c r="G35" s="30"/>
      <c r="H35" s="30"/>
      <c r="I35" s="94">
        <v>0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7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4" customHeight="1">
      <c r="A37" s="30"/>
      <c r="B37" s="31"/>
      <c r="C37" s="95"/>
      <c r="D37" s="96" t="s">
        <v>47</v>
      </c>
      <c r="E37" s="58"/>
      <c r="F37" s="58"/>
      <c r="G37" s="97" t="s">
        <v>48</v>
      </c>
      <c r="H37" s="98" t="s">
        <v>49</v>
      </c>
      <c r="I37" s="58"/>
      <c r="J37" s="99">
        <f>SUM(J28:J35)</f>
        <v>0</v>
      </c>
      <c r="K37" s="10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" customHeight="1">
      <c r="B39" s="21"/>
      <c r="L39" s="21"/>
    </row>
    <row r="40" spans="1:31" s="1" customFormat="1" ht="14.4" customHeight="1">
      <c r="B40" s="21"/>
      <c r="L40" s="21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0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0"/>
      <c r="B61" s="31"/>
      <c r="C61" s="30"/>
      <c r="D61" s="43" t="s">
        <v>52</v>
      </c>
      <c r="E61" s="33"/>
      <c r="F61" s="101" t="s">
        <v>53</v>
      </c>
      <c r="G61" s="43" t="s">
        <v>52</v>
      </c>
      <c r="H61" s="33"/>
      <c r="I61" s="33"/>
      <c r="J61" s="102" t="s">
        <v>53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0"/>
      <c r="B65" s="31"/>
      <c r="C65" s="30"/>
      <c r="D65" s="41" t="s">
        <v>54</v>
      </c>
      <c r="E65" s="44"/>
      <c r="F65" s="44"/>
      <c r="G65" s="41" t="s">
        <v>55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0"/>
      <c r="B76" s="31"/>
      <c r="C76" s="30"/>
      <c r="D76" s="43" t="s">
        <v>52</v>
      </c>
      <c r="E76" s="33"/>
      <c r="F76" s="101" t="s">
        <v>53</v>
      </c>
      <c r="G76" s="43" t="s">
        <v>52</v>
      </c>
      <c r="H76" s="33"/>
      <c r="I76" s="33"/>
      <c r="J76" s="102" t="s">
        <v>53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22" t="s">
        <v>85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15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0"/>
      <c r="D85" s="30"/>
      <c r="E85" s="208" t="str">
        <f>E7</f>
        <v>GENERÁLNÍ OPRAVA ZASTŘEŠENÍ DVORANY ZÁMEK HRANICE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7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7" t="s">
        <v>20</v>
      </c>
      <c r="D87" s="30"/>
      <c r="E87" s="30"/>
      <c r="F87" s="25" t="str">
        <f>F10</f>
        <v>Hranice</v>
      </c>
      <c r="G87" s="30"/>
      <c r="H87" s="30"/>
      <c r="I87" s="27" t="s">
        <v>22</v>
      </c>
      <c r="J87" s="53" t="str">
        <f>IF(J10="","",J10)</f>
        <v>19. 10. 2022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15" customHeight="1">
      <c r="A89" s="30"/>
      <c r="B89" s="31"/>
      <c r="C89" s="27" t="s">
        <v>26</v>
      </c>
      <c r="D89" s="30"/>
      <c r="E89" s="30"/>
      <c r="F89" s="25" t="str">
        <f>E13</f>
        <v>Město Hranice</v>
      </c>
      <c r="G89" s="30"/>
      <c r="H89" s="30"/>
      <c r="I89" s="27" t="s">
        <v>32</v>
      </c>
      <c r="J89" s="28" t="str">
        <f>E19</f>
        <v>Petr Vojvodík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15" customHeight="1">
      <c r="A90" s="30"/>
      <c r="B90" s="31"/>
      <c r="C90" s="27" t="s">
        <v>30</v>
      </c>
      <c r="D90" s="30"/>
      <c r="E90" s="30"/>
      <c r="F90" s="25" t="str">
        <f>IF(E16="","",E16)</f>
        <v xml:space="preserve"> </v>
      </c>
      <c r="G90" s="30"/>
      <c r="H90" s="30"/>
      <c r="I90" s="27" t="s">
        <v>35</v>
      </c>
      <c r="J90" s="28" t="str">
        <f>E22</f>
        <v>Petr Vojvodík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2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3" t="s">
        <v>86</v>
      </c>
      <c r="D92" s="95"/>
      <c r="E92" s="95"/>
      <c r="F92" s="95"/>
      <c r="G92" s="95"/>
      <c r="H92" s="95"/>
      <c r="I92" s="95"/>
      <c r="J92" s="104" t="s">
        <v>87</v>
      </c>
      <c r="K92" s="95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75" customHeight="1">
      <c r="A94" s="30"/>
      <c r="B94" s="31"/>
      <c r="C94" s="105" t="s">
        <v>88</v>
      </c>
      <c r="D94" s="30"/>
      <c r="E94" s="30"/>
      <c r="F94" s="30"/>
      <c r="G94" s="30"/>
      <c r="H94" s="30"/>
      <c r="I94" s="30"/>
      <c r="J94" s="69">
        <f>J127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8" t="s">
        <v>89</v>
      </c>
    </row>
    <row r="95" spans="1:47" s="9" customFormat="1" ht="25" customHeight="1">
      <c r="B95" s="106"/>
      <c r="D95" s="107" t="s">
        <v>90</v>
      </c>
      <c r="E95" s="108"/>
      <c r="F95" s="108"/>
      <c r="G95" s="108"/>
      <c r="H95" s="108"/>
      <c r="I95" s="108"/>
      <c r="J95" s="109">
        <f>J128</f>
        <v>0</v>
      </c>
      <c r="L95" s="106"/>
    </row>
    <row r="96" spans="1:47" s="10" customFormat="1" ht="19.899999999999999" customHeight="1">
      <c r="B96" s="110"/>
      <c r="D96" s="111" t="s">
        <v>91</v>
      </c>
      <c r="E96" s="112"/>
      <c r="F96" s="112"/>
      <c r="G96" s="112"/>
      <c r="H96" s="112"/>
      <c r="I96" s="112"/>
      <c r="J96" s="113">
        <f>J129</f>
        <v>0</v>
      </c>
      <c r="L96" s="110"/>
    </row>
    <row r="97" spans="1:31" s="10" customFormat="1" ht="14.9" customHeight="1">
      <c r="B97" s="110"/>
      <c r="D97" s="111" t="s">
        <v>92</v>
      </c>
      <c r="E97" s="112"/>
      <c r="F97" s="112"/>
      <c r="G97" s="112"/>
      <c r="H97" s="112"/>
      <c r="I97" s="112"/>
      <c r="J97" s="113">
        <f>J140</f>
        <v>0</v>
      </c>
      <c r="L97" s="110"/>
    </row>
    <row r="98" spans="1:31" s="10" customFormat="1" ht="14.9" customHeight="1">
      <c r="B98" s="110"/>
      <c r="D98" s="111" t="s">
        <v>93</v>
      </c>
      <c r="E98" s="112"/>
      <c r="F98" s="112"/>
      <c r="G98" s="112"/>
      <c r="H98" s="112"/>
      <c r="I98" s="112"/>
      <c r="J98" s="113">
        <f>J151</f>
        <v>0</v>
      </c>
      <c r="L98" s="110"/>
    </row>
    <row r="99" spans="1:31" s="9" customFormat="1" ht="25" customHeight="1">
      <c r="B99" s="106"/>
      <c r="D99" s="107" t="s">
        <v>94</v>
      </c>
      <c r="E99" s="108"/>
      <c r="F99" s="108"/>
      <c r="G99" s="108"/>
      <c r="H99" s="108"/>
      <c r="I99" s="108"/>
      <c r="J99" s="109">
        <f>J167</f>
        <v>0</v>
      </c>
      <c r="L99" s="106"/>
    </row>
    <row r="100" spans="1:31" s="10" customFormat="1" ht="19.899999999999999" customHeight="1">
      <c r="B100" s="110"/>
      <c r="D100" s="111" t="s">
        <v>95</v>
      </c>
      <c r="E100" s="112"/>
      <c r="F100" s="112"/>
      <c r="G100" s="112"/>
      <c r="H100" s="112"/>
      <c r="I100" s="112"/>
      <c r="J100" s="113">
        <f>J168</f>
        <v>0</v>
      </c>
      <c r="L100" s="110"/>
    </row>
    <row r="101" spans="1:31" s="10" customFormat="1" ht="19.899999999999999" customHeight="1">
      <c r="B101" s="110"/>
      <c r="D101" s="111" t="s">
        <v>96</v>
      </c>
      <c r="E101" s="112"/>
      <c r="F101" s="112"/>
      <c r="G101" s="112"/>
      <c r="H101" s="112"/>
      <c r="I101" s="112"/>
      <c r="J101" s="113">
        <f>J181</f>
        <v>0</v>
      </c>
      <c r="L101" s="110"/>
    </row>
    <row r="102" spans="1:31" s="10" customFormat="1" ht="19.899999999999999" customHeight="1">
      <c r="B102" s="110"/>
      <c r="D102" s="111" t="s">
        <v>97</v>
      </c>
      <c r="E102" s="112"/>
      <c r="F102" s="112"/>
      <c r="G102" s="112"/>
      <c r="H102" s="112"/>
      <c r="I102" s="112"/>
      <c r="J102" s="113">
        <f>J186</f>
        <v>0</v>
      </c>
      <c r="L102" s="110"/>
    </row>
    <row r="103" spans="1:31" s="10" customFormat="1" ht="19.899999999999999" customHeight="1">
      <c r="B103" s="110"/>
      <c r="D103" s="111" t="s">
        <v>98</v>
      </c>
      <c r="E103" s="112"/>
      <c r="F103" s="112"/>
      <c r="G103" s="112"/>
      <c r="H103" s="112"/>
      <c r="I103" s="112"/>
      <c r="J103" s="113">
        <f>J221</f>
        <v>0</v>
      </c>
      <c r="L103" s="110"/>
    </row>
    <row r="104" spans="1:31" s="10" customFormat="1" ht="19.899999999999999" customHeight="1">
      <c r="B104" s="110"/>
      <c r="D104" s="111" t="s">
        <v>99</v>
      </c>
      <c r="E104" s="112"/>
      <c r="F104" s="112"/>
      <c r="G104" s="112"/>
      <c r="H104" s="112"/>
      <c r="I104" s="112"/>
      <c r="J104" s="113">
        <f>J224</f>
        <v>0</v>
      </c>
      <c r="L104" s="110"/>
    </row>
    <row r="105" spans="1:31" s="9" customFormat="1" ht="25" customHeight="1">
      <c r="B105" s="106"/>
      <c r="D105" s="107" t="s">
        <v>100</v>
      </c>
      <c r="E105" s="108"/>
      <c r="F105" s="108"/>
      <c r="G105" s="108"/>
      <c r="H105" s="108"/>
      <c r="I105" s="108"/>
      <c r="J105" s="109">
        <f>J257</f>
        <v>0</v>
      </c>
      <c r="L105" s="106"/>
    </row>
    <row r="106" spans="1:31" s="10" customFormat="1" ht="19.899999999999999" customHeight="1">
      <c r="B106" s="110"/>
      <c r="D106" s="111" t="s">
        <v>101</v>
      </c>
      <c r="E106" s="112"/>
      <c r="F106" s="112"/>
      <c r="G106" s="112"/>
      <c r="H106" s="112"/>
      <c r="I106" s="112"/>
      <c r="J106" s="113">
        <f>J258</f>
        <v>0</v>
      </c>
      <c r="L106" s="110"/>
    </row>
    <row r="107" spans="1:31" s="10" customFormat="1" ht="19.899999999999999" customHeight="1">
      <c r="B107" s="110"/>
      <c r="D107" s="111" t="s">
        <v>102</v>
      </c>
      <c r="E107" s="112"/>
      <c r="F107" s="112"/>
      <c r="G107" s="112"/>
      <c r="H107" s="112"/>
      <c r="I107" s="112"/>
      <c r="J107" s="113">
        <f>J262</f>
        <v>0</v>
      </c>
      <c r="L107" s="110"/>
    </row>
    <row r="108" spans="1:31" s="10" customFormat="1" ht="19.899999999999999" customHeight="1">
      <c r="B108" s="110"/>
      <c r="D108" s="111" t="s">
        <v>103</v>
      </c>
      <c r="E108" s="112"/>
      <c r="F108" s="112"/>
      <c r="G108" s="112"/>
      <c r="H108" s="112"/>
      <c r="I108" s="112"/>
      <c r="J108" s="113">
        <f>J264</f>
        <v>0</v>
      </c>
      <c r="L108" s="110"/>
    </row>
    <row r="109" spans="1:31" s="10" customFormat="1" ht="19.899999999999999" customHeight="1">
      <c r="B109" s="110"/>
      <c r="D109" s="111" t="s">
        <v>104</v>
      </c>
      <c r="E109" s="112"/>
      <c r="F109" s="112"/>
      <c r="G109" s="112"/>
      <c r="H109" s="112"/>
      <c r="I109" s="112"/>
      <c r="J109" s="113">
        <f>J266</f>
        <v>0</v>
      </c>
      <c r="L109" s="110"/>
    </row>
    <row r="110" spans="1:31" s="2" customFormat="1" ht="21.7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7" customHeight="1">
      <c r="A111" s="30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5" spans="1:63" s="2" customFormat="1" ht="7" customHeight="1">
      <c r="A115" s="30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25" customHeight="1">
      <c r="A116" s="30"/>
      <c r="B116" s="31"/>
      <c r="C116" s="22" t="s">
        <v>105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7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15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30" customHeight="1">
      <c r="A119" s="30"/>
      <c r="B119" s="31"/>
      <c r="C119" s="30"/>
      <c r="D119" s="30"/>
      <c r="E119" s="208" t="str">
        <f>E7</f>
        <v>GENERÁLNÍ OPRAVA ZASTŘEŠENÍ DVORANY ZÁMEK HRANICE</v>
      </c>
      <c r="F119" s="230"/>
      <c r="G119" s="230"/>
      <c r="H119" s="2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7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20</v>
      </c>
      <c r="D121" s="30"/>
      <c r="E121" s="30"/>
      <c r="F121" s="25" t="str">
        <f>F10</f>
        <v>Hranice</v>
      </c>
      <c r="G121" s="30"/>
      <c r="H121" s="30"/>
      <c r="I121" s="27" t="s">
        <v>22</v>
      </c>
      <c r="J121" s="53" t="str">
        <f>IF(J10="","",J10)</f>
        <v>19. 10. 2022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7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15" customHeight="1">
      <c r="A123" s="30"/>
      <c r="B123" s="31"/>
      <c r="C123" s="27" t="s">
        <v>26</v>
      </c>
      <c r="D123" s="30"/>
      <c r="E123" s="30"/>
      <c r="F123" s="25" t="str">
        <f>E13</f>
        <v>Město Hranice</v>
      </c>
      <c r="G123" s="30"/>
      <c r="H123" s="30"/>
      <c r="I123" s="27" t="s">
        <v>32</v>
      </c>
      <c r="J123" s="28" t="str">
        <f>E19</f>
        <v>Petr Vojvodík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15" customHeight="1">
      <c r="A124" s="30"/>
      <c r="B124" s="31"/>
      <c r="C124" s="27" t="s">
        <v>30</v>
      </c>
      <c r="D124" s="30"/>
      <c r="E124" s="30"/>
      <c r="F124" s="25" t="str">
        <f>IF(E16="","",E16)</f>
        <v xml:space="preserve"> </v>
      </c>
      <c r="G124" s="30"/>
      <c r="H124" s="30"/>
      <c r="I124" s="27" t="s">
        <v>35</v>
      </c>
      <c r="J124" s="28" t="str">
        <f>E22</f>
        <v>Petr Vojvodík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2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14"/>
      <c r="B126" s="115"/>
      <c r="C126" s="116" t="s">
        <v>106</v>
      </c>
      <c r="D126" s="117" t="s">
        <v>62</v>
      </c>
      <c r="E126" s="117" t="s">
        <v>58</v>
      </c>
      <c r="F126" s="117" t="s">
        <v>59</v>
      </c>
      <c r="G126" s="117" t="s">
        <v>107</v>
      </c>
      <c r="H126" s="117" t="s">
        <v>108</v>
      </c>
      <c r="I126" s="117" t="s">
        <v>109</v>
      </c>
      <c r="J126" s="118" t="s">
        <v>87</v>
      </c>
      <c r="K126" s="119" t="s">
        <v>110</v>
      </c>
      <c r="L126" s="120"/>
      <c r="M126" s="60" t="s">
        <v>1</v>
      </c>
      <c r="N126" s="61" t="s">
        <v>41</v>
      </c>
      <c r="O126" s="61" t="s">
        <v>111</v>
      </c>
      <c r="P126" s="61" t="s">
        <v>112</v>
      </c>
      <c r="Q126" s="61" t="s">
        <v>113</v>
      </c>
      <c r="R126" s="61" t="s">
        <v>114</v>
      </c>
      <c r="S126" s="61" t="s">
        <v>115</v>
      </c>
      <c r="T126" s="62" t="s">
        <v>116</v>
      </c>
      <c r="U126" s="114"/>
      <c r="V126" s="114"/>
      <c r="W126" s="114"/>
      <c r="X126" s="114"/>
      <c r="Y126" s="114"/>
      <c r="Z126" s="114"/>
      <c r="AA126" s="114"/>
      <c r="AB126" s="114"/>
      <c r="AC126" s="114"/>
      <c r="AD126" s="114"/>
      <c r="AE126" s="114"/>
    </row>
    <row r="127" spans="1:63" s="2" customFormat="1" ht="22.75" customHeight="1">
      <c r="A127" s="30"/>
      <c r="B127" s="31"/>
      <c r="C127" s="67" t="s">
        <v>117</v>
      </c>
      <c r="D127" s="30"/>
      <c r="E127" s="30"/>
      <c r="F127" s="30"/>
      <c r="G127" s="30"/>
      <c r="H127" s="30"/>
      <c r="I127" s="30"/>
      <c r="J127" s="121"/>
      <c r="K127" s="30"/>
      <c r="L127" s="31"/>
      <c r="M127" s="63"/>
      <c r="N127" s="54"/>
      <c r="O127" s="64"/>
      <c r="P127" s="122">
        <f>P128+P167+P257</f>
        <v>1954.4448039999997</v>
      </c>
      <c r="Q127" s="64"/>
      <c r="R127" s="122">
        <f>R128+R167+R257</f>
        <v>4.3728891400000007</v>
      </c>
      <c r="S127" s="64"/>
      <c r="T127" s="123">
        <f>T128+T167+T257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76</v>
      </c>
      <c r="AU127" s="18" t="s">
        <v>89</v>
      </c>
      <c r="BK127" s="124">
        <f>BK128+BK167+BK257</f>
        <v>0</v>
      </c>
    </row>
    <row r="128" spans="1:63" s="12" customFormat="1" ht="25.9" customHeight="1">
      <c r="B128" s="125"/>
      <c r="D128" s="126" t="s">
        <v>76</v>
      </c>
      <c r="E128" s="127" t="s">
        <v>118</v>
      </c>
      <c r="F128" s="127" t="s">
        <v>119</v>
      </c>
      <c r="J128" s="128"/>
      <c r="L128" s="125"/>
      <c r="M128" s="129"/>
      <c r="N128" s="130"/>
      <c r="O128" s="130"/>
      <c r="P128" s="131">
        <f>P129</f>
        <v>1767.5752259999997</v>
      </c>
      <c r="Q128" s="130"/>
      <c r="R128" s="131">
        <f>R129</f>
        <v>4.0828576200000004</v>
      </c>
      <c r="S128" s="130"/>
      <c r="T128" s="132">
        <f>T129</f>
        <v>0</v>
      </c>
      <c r="AR128" s="126" t="s">
        <v>8</v>
      </c>
      <c r="AT128" s="133" t="s">
        <v>76</v>
      </c>
      <c r="AU128" s="133" t="s">
        <v>77</v>
      </c>
      <c r="AY128" s="126" t="s">
        <v>120</v>
      </c>
      <c r="BK128" s="134">
        <f>BK129</f>
        <v>0</v>
      </c>
    </row>
    <row r="129" spans="1:65" s="12" customFormat="1" ht="22.75" customHeight="1">
      <c r="B129" s="125"/>
      <c r="D129" s="126" t="s">
        <v>76</v>
      </c>
      <c r="E129" s="135" t="s">
        <v>121</v>
      </c>
      <c r="F129" s="135" t="s">
        <v>122</v>
      </c>
      <c r="J129" s="136"/>
      <c r="L129" s="125"/>
      <c r="M129" s="129"/>
      <c r="N129" s="130"/>
      <c r="O129" s="130"/>
      <c r="P129" s="131">
        <f>P130+SUM(P131:P140)+P151</f>
        <v>1767.5752259999997</v>
      </c>
      <c r="Q129" s="130"/>
      <c r="R129" s="131">
        <f>R130+SUM(R131:R140)+R151</f>
        <v>4.0828576200000004</v>
      </c>
      <c r="S129" s="130"/>
      <c r="T129" s="132">
        <f>T130+SUM(T131:T140)+T151</f>
        <v>0</v>
      </c>
      <c r="AR129" s="126" t="s">
        <v>8</v>
      </c>
      <c r="AT129" s="133" t="s">
        <v>76</v>
      </c>
      <c r="AU129" s="133" t="s">
        <v>8</v>
      </c>
      <c r="AY129" s="126" t="s">
        <v>120</v>
      </c>
      <c r="BK129" s="134">
        <f>BK130+SUM(BK131:BK140)+BK151</f>
        <v>0</v>
      </c>
    </row>
    <row r="130" spans="1:65" s="2" customFormat="1" ht="24.15" customHeight="1">
      <c r="A130" s="30"/>
      <c r="B130" s="137"/>
      <c r="C130" s="138" t="s">
        <v>8</v>
      </c>
      <c r="D130" s="138" t="s">
        <v>123</v>
      </c>
      <c r="E130" s="139" t="s">
        <v>124</v>
      </c>
      <c r="F130" s="140" t="s">
        <v>125</v>
      </c>
      <c r="G130" s="141" t="s">
        <v>126</v>
      </c>
      <c r="H130" s="142">
        <v>795.52800000000002</v>
      </c>
      <c r="I130" s="143"/>
      <c r="J130" s="143"/>
      <c r="K130" s="144"/>
      <c r="L130" s="31"/>
      <c r="M130" s="145" t="s">
        <v>1</v>
      </c>
      <c r="N130" s="146" t="s">
        <v>42</v>
      </c>
      <c r="O130" s="147">
        <v>7.8E-2</v>
      </c>
      <c r="P130" s="147">
        <f>O130*H130</f>
        <v>62.051183999999999</v>
      </c>
      <c r="Q130" s="147">
        <v>1.0000000000000001E-5</v>
      </c>
      <c r="R130" s="147">
        <f>Q130*H130</f>
        <v>7.9552800000000003E-3</v>
      </c>
      <c r="S130" s="147">
        <v>0</v>
      </c>
      <c r="T130" s="148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9" t="s">
        <v>127</v>
      </c>
      <c r="AT130" s="149" t="s">
        <v>123</v>
      </c>
      <c r="AU130" s="149" t="s">
        <v>83</v>
      </c>
      <c r="AY130" s="18" t="s">
        <v>120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8" t="s">
        <v>8</v>
      </c>
      <c r="BK130" s="150">
        <f>ROUND(I130*H130,0)</f>
        <v>0</v>
      </c>
      <c r="BL130" s="18" t="s">
        <v>127</v>
      </c>
      <c r="BM130" s="149" t="s">
        <v>128</v>
      </c>
    </row>
    <row r="131" spans="1:65" s="13" customFormat="1">
      <c r="B131" s="151"/>
      <c r="D131" s="152" t="s">
        <v>129</v>
      </c>
      <c r="E131" s="153" t="s">
        <v>1</v>
      </c>
      <c r="F131" s="154" t="s">
        <v>130</v>
      </c>
      <c r="H131" s="155">
        <v>795.52800000000002</v>
      </c>
      <c r="L131" s="151"/>
      <c r="M131" s="156"/>
      <c r="N131" s="157"/>
      <c r="O131" s="157"/>
      <c r="P131" s="157"/>
      <c r="Q131" s="157"/>
      <c r="R131" s="157"/>
      <c r="S131" s="157"/>
      <c r="T131" s="158"/>
      <c r="AT131" s="153" t="s">
        <v>129</v>
      </c>
      <c r="AU131" s="153" t="s">
        <v>83</v>
      </c>
      <c r="AV131" s="13" t="s">
        <v>83</v>
      </c>
      <c r="AW131" s="13" t="s">
        <v>34</v>
      </c>
      <c r="AX131" s="13" t="s">
        <v>8</v>
      </c>
      <c r="AY131" s="153" t="s">
        <v>120</v>
      </c>
    </row>
    <row r="132" spans="1:65" s="2" customFormat="1" ht="24.15" customHeight="1">
      <c r="A132" s="30"/>
      <c r="B132" s="137"/>
      <c r="C132" s="138" t="s">
        <v>83</v>
      </c>
      <c r="D132" s="138" t="s">
        <v>123</v>
      </c>
      <c r="E132" s="139" t="s">
        <v>131</v>
      </c>
      <c r="F132" s="140" t="s">
        <v>132</v>
      </c>
      <c r="G132" s="141" t="s">
        <v>126</v>
      </c>
      <c r="H132" s="142">
        <v>90.135000000000005</v>
      </c>
      <c r="I132" s="143"/>
      <c r="J132" s="143"/>
      <c r="K132" s="144"/>
      <c r="L132" s="31"/>
      <c r="M132" s="145" t="s">
        <v>1</v>
      </c>
      <c r="N132" s="146" t="s">
        <v>42</v>
      </c>
      <c r="O132" s="147">
        <v>5.8000000000000003E-2</v>
      </c>
      <c r="P132" s="147">
        <f>O132*H132</f>
        <v>5.2278300000000009</v>
      </c>
      <c r="Q132" s="147">
        <v>1.0000000000000001E-5</v>
      </c>
      <c r="R132" s="147">
        <f>Q132*H132</f>
        <v>9.0135000000000009E-4</v>
      </c>
      <c r="S132" s="147">
        <v>0</v>
      </c>
      <c r="T132" s="148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9" t="s">
        <v>127</v>
      </c>
      <c r="AT132" s="149" t="s">
        <v>123</v>
      </c>
      <c r="AU132" s="149" t="s">
        <v>83</v>
      </c>
      <c r="AY132" s="18" t="s">
        <v>120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8" t="s">
        <v>8</v>
      </c>
      <c r="BK132" s="150">
        <f>ROUND(I132*H132,0)</f>
        <v>0</v>
      </c>
      <c r="BL132" s="18" t="s">
        <v>127</v>
      </c>
      <c r="BM132" s="149" t="s">
        <v>133</v>
      </c>
    </row>
    <row r="133" spans="1:65" s="2" customFormat="1" ht="16.5" customHeight="1">
      <c r="A133" s="30"/>
      <c r="B133" s="137"/>
      <c r="C133" s="138" t="s">
        <v>134</v>
      </c>
      <c r="D133" s="138" t="s">
        <v>123</v>
      </c>
      <c r="E133" s="139" t="s">
        <v>135</v>
      </c>
      <c r="F133" s="140" t="s">
        <v>136</v>
      </c>
      <c r="G133" s="141" t="s">
        <v>126</v>
      </c>
      <c r="H133" s="142">
        <v>397.76400000000001</v>
      </c>
      <c r="I133" s="143"/>
      <c r="J133" s="143"/>
      <c r="K133" s="144"/>
      <c r="L133" s="31"/>
      <c r="M133" s="145" t="s">
        <v>1</v>
      </c>
      <c r="N133" s="146" t="s">
        <v>42</v>
      </c>
      <c r="O133" s="147">
        <v>8.9999999999999993E-3</v>
      </c>
      <c r="P133" s="147">
        <f>O133*H133</f>
        <v>3.5798759999999996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9" t="s">
        <v>127</v>
      </c>
      <c r="AT133" s="149" t="s">
        <v>123</v>
      </c>
      <c r="AU133" s="149" t="s">
        <v>83</v>
      </c>
      <c r="AY133" s="18" t="s">
        <v>120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8" t="s">
        <v>8</v>
      </c>
      <c r="BK133" s="150">
        <f>ROUND(I133*H133,0)</f>
        <v>0</v>
      </c>
      <c r="BL133" s="18" t="s">
        <v>127</v>
      </c>
      <c r="BM133" s="149" t="s">
        <v>137</v>
      </c>
    </row>
    <row r="134" spans="1:65" s="13" customFormat="1">
      <c r="B134" s="151"/>
      <c r="D134" s="152" t="s">
        <v>129</v>
      </c>
      <c r="E134" s="153" t="s">
        <v>1</v>
      </c>
      <c r="F134" s="154" t="s">
        <v>138</v>
      </c>
      <c r="H134" s="155">
        <v>397.76400000000001</v>
      </c>
      <c r="L134" s="151"/>
      <c r="M134" s="156"/>
      <c r="N134" s="157"/>
      <c r="O134" s="157"/>
      <c r="P134" s="157"/>
      <c r="Q134" s="157"/>
      <c r="R134" s="157"/>
      <c r="S134" s="157"/>
      <c r="T134" s="158"/>
      <c r="AT134" s="153" t="s">
        <v>129</v>
      </c>
      <c r="AU134" s="153" t="s">
        <v>83</v>
      </c>
      <c r="AV134" s="13" t="s">
        <v>83</v>
      </c>
      <c r="AW134" s="13" t="s">
        <v>34</v>
      </c>
      <c r="AX134" s="13" t="s">
        <v>8</v>
      </c>
      <c r="AY134" s="153" t="s">
        <v>120</v>
      </c>
    </row>
    <row r="135" spans="1:65" s="2" customFormat="1" ht="16.5" customHeight="1">
      <c r="A135" s="30"/>
      <c r="B135" s="137"/>
      <c r="C135" s="138" t="s">
        <v>127</v>
      </c>
      <c r="D135" s="138" t="s">
        <v>123</v>
      </c>
      <c r="E135" s="139" t="s">
        <v>139</v>
      </c>
      <c r="F135" s="140" t="s">
        <v>140</v>
      </c>
      <c r="G135" s="141" t="s">
        <v>126</v>
      </c>
      <c r="H135" s="142">
        <v>397.76400000000001</v>
      </c>
      <c r="I135" s="143"/>
      <c r="J135" s="143"/>
      <c r="K135" s="144"/>
      <c r="L135" s="31"/>
      <c r="M135" s="145" t="s">
        <v>1</v>
      </c>
      <c r="N135" s="146" t="s">
        <v>42</v>
      </c>
      <c r="O135" s="147">
        <v>1.6E-2</v>
      </c>
      <c r="P135" s="147">
        <f>O135*H135</f>
        <v>6.3642240000000001</v>
      </c>
      <c r="Q135" s="147">
        <v>1.0000000000000001E-5</v>
      </c>
      <c r="R135" s="147">
        <f>Q135*H135</f>
        <v>3.9776400000000002E-3</v>
      </c>
      <c r="S135" s="147">
        <v>0</v>
      </c>
      <c r="T135" s="148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9" t="s">
        <v>127</v>
      </c>
      <c r="AT135" s="149" t="s">
        <v>123</v>
      </c>
      <c r="AU135" s="149" t="s">
        <v>83</v>
      </c>
      <c r="AY135" s="18" t="s">
        <v>120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8" t="s">
        <v>8</v>
      </c>
      <c r="BK135" s="150">
        <f>ROUND(I135*H135,0)</f>
        <v>0</v>
      </c>
      <c r="BL135" s="18" t="s">
        <v>127</v>
      </c>
      <c r="BM135" s="149" t="s">
        <v>141</v>
      </c>
    </row>
    <row r="136" spans="1:65" s="2" customFormat="1" ht="24.15" customHeight="1">
      <c r="A136" s="30"/>
      <c r="B136" s="137"/>
      <c r="C136" s="138" t="s">
        <v>142</v>
      </c>
      <c r="D136" s="138" t="s">
        <v>123</v>
      </c>
      <c r="E136" s="139" t="s">
        <v>143</v>
      </c>
      <c r="F136" s="140" t="s">
        <v>144</v>
      </c>
      <c r="G136" s="141" t="s">
        <v>126</v>
      </c>
      <c r="H136" s="142">
        <v>90.135000000000005</v>
      </c>
      <c r="I136" s="143"/>
      <c r="J136" s="143"/>
      <c r="K136" s="144"/>
      <c r="L136" s="31"/>
      <c r="M136" s="145" t="s">
        <v>1</v>
      </c>
      <c r="N136" s="146" t="s">
        <v>42</v>
      </c>
      <c r="O136" s="147">
        <v>0.192</v>
      </c>
      <c r="P136" s="147">
        <f>O136*H136</f>
        <v>17.30592</v>
      </c>
      <c r="Q136" s="147">
        <v>1.0000000000000001E-5</v>
      </c>
      <c r="R136" s="147">
        <f>Q136*H136</f>
        <v>9.0135000000000009E-4</v>
      </c>
      <c r="S136" s="147">
        <v>0</v>
      </c>
      <c r="T136" s="148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9" t="s">
        <v>127</v>
      </c>
      <c r="AT136" s="149" t="s">
        <v>123</v>
      </c>
      <c r="AU136" s="149" t="s">
        <v>83</v>
      </c>
      <c r="AY136" s="18" t="s">
        <v>120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8" t="s">
        <v>8</v>
      </c>
      <c r="BK136" s="150">
        <f>ROUND(I136*H136,0)</f>
        <v>0</v>
      </c>
      <c r="BL136" s="18" t="s">
        <v>127</v>
      </c>
      <c r="BM136" s="149" t="s">
        <v>145</v>
      </c>
    </row>
    <row r="137" spans="1:65" s="13" customFormat="1">
      <c r="B137" s="151"/>
      <c r="D137" s="152" t="s">
        <v>129</v>
      </c>
      <c r="E137" s="153" t="s">
        <v>1</v>
      </c>
      <c r="F137" s="154" t="s">
        <v>146</v>
      </c>
      <c r="H137" s="155">
        <v>68.790999999999997</v>
      </c>
      <c r="L137" s="151"/>
      <c r="M137" s="156"/>
      <c r="N137" s="157"/>
      <c r="O137" s="157"/>
      <c r="P137" s="157"/>
      <c r="Q137" s="157"/>
      <c r="R137" s="157"/>
      <c r="S137" s="157"/>
      <c r="T137" s="158"/>
      <c r="AT137" s="153" t="s">
        <v>129</v>
      </c>
      <c r="AU137" s="153" t="s">
        <v>83</v>
      </c>
      <c r="AV137" s="13" t="s">
        <v>83</v>
      </c>
      <c r="AW137" s="13" t="s">
        <v>34</v>
      </c>
      <c r="AX137" s="13" t="s">
        <v>77</v>
      </c>
      <c r="AY137" s="153" t="s">
        <v>120</v>
      </c>
    </row>
    <row r="138" spans="1:65" s="13" customFormat="1">
      <c r="B138" s="151"/>
      <c r="D138" s="152" t="s">
        <v>129</v>
      </c>
      <c r="E138" s="153" t="s">
        <v>1</v>
      </c>
      <c r="F138" s="154" t="s">
        <v>147</v>
      </c>
      <c r="H138" s="155">
        <v>21.344000000000001</v>
      </c>
      <c r="L138" s="151"/>
      <c r="M138" s="156"/>
      <c r="N138" s="157"/>
      <c r="O138" s="157"/>
      <c r="P138" s="157"/>
      <c r="Q138" s="157"/>
      <c r="R138" s="157"/>
      <c r="S138" s="157"/>
      <c r="T138" s="158"/>
      <c r="AT138" s="153" t="s">
        <v>129</v>
      </c>
      <c r="AU138" s="153" t="s">
        <v>83</v>
      </c>
      <c r="AV138" s="13" t="s">
        <v>83</v>
      </c>
      <c r="AW138" s="13" t="s">
        <v>34</v>
      </c>
      <c r="AX138" s="13" t="s">
        <v>77</v>
      </c>
      <c r="AY138" s="153" t="s">
        <v>120</v>
      </c>
    </row>
    <row r="139" spans="1:65" s="14" customFormat="1">
      <c r="B139" s="159"/>
      <c r="D139" s="152" t="s">
        <v>129</v>
      </c>
      <c r="E139" s="160" t="s">
        <v>1</v>
      </c>
      <c r="F139" s="161" t="s">
        <v>148</v>
      </c>
      <c r="H139" s="162">
        <v>90.134999999999991</v>
      </c>
      <c r="L139" s="159"/>
      <c r="M139" s="163"/>
      <c r="N139" s="164"/>
      <c r="O139" s="164"/>
      <c r="P139" s="164"/>
      <c r="Q139" s="164"/>
      <c r="R139" s="164"/>
      <c r="S139" s="164"/>
      <c r="T139" s="165"/>
      <c r="AT139" s="160" t="s">
        <v>129</v>
      </c>
      <c r="AU139" s="160" t="s">
        <v>83</v>
      </c>
      <c r="AV139" s="14" t="s">
        <v>127</v>
      </c>
      <c r="AW139" s="14" t="s">
        <v>34</v>
      </c>
      <c r="AX139" s="14" t="s">
        <v>8</v>
      </c>
      <c r="AY139" s="160" t="s">
        <v>120</v>
      </c>
    </row>
    <row r="140" spans="1:65" s="12" customFormat="1" ht="20.9" customHeight="1">
      <c r="B140" s="125"/>
      <c r="D140" s="126" t="s">
        <v>76</v>
      </c>
      <c r="E140" s="135" t="s">
        <v>149</v>
      </c>
      <c r="F140" s="135" t="s">
        <v>150</v>
      </c>
      <c r="J140" s="136"/>
      <c r="L140" s="125"/>
      <c r="M140" s="129"/>
      <c r="N140" s="130"/>
      <c r="O140" s="130"/>
      <c r="P140" s="131">
        <f>SUM(P141:P150)</f>
        <v>0</v>
      </c>
      <c r="Q140" s="130"/>
      <c r="R140" s="131">
        <f>SUM(R141:R150)</f>
        <v>0</v>
      </c>
      <c r="S140" s="130"/>
      <c r="T140" s="132">
        <f>SUM(T141:T150)</f>
        <v>0</v>
      </c>
      <c r="AR140" s="126" t="s">
        <v>8</v>
      </c>
      <c r="AT140" s="133" t="s">
        <v>76</v>
      </c>
      <c r="AU140" s="133" t="s">
        <v>83</v>
      </c>
      <c r="AY140" s="126" t="s">
        <v>120</v>
      </c>
      <c r="BK140" s="134">
        <f>SUM(BK141:BK150)</f>
        <v>0</v>
      </c>
    </row>
    <row r="141" spans="1:65" s="2" customFormat="1" ht="16.5" customHeight="1">
      <c r="A141" s="30"/>
      <c r="B141" s="137"/>
      <c r="C141" s="138" t="s">
        <v>151</v>
      </c>
      <c r="D141" s="138" t="s">
        <v>123</v>
      </c>
      <c r="E141" s="139" t="s">
        <v>152</v>
      </c>
      <c r="F141" s="140" t="s">
        <v>153</v>
      </c>
      <c r="G141" s="141" t="s">
        <v>154</v>
      </c>
      <c r="H141" s="142">
        <v>30</v>
      </c>
      <c r="I141" s="143"/>
      <c r="J141" s="143"/>
      <c r="K141" s="144"/>
      <c r="L141" s="31"/>
      <c r="M141" s="145" t="s">
        <v>1</v>
      </c>
      <c r="N141" s="146" t="s">
        <v>42</v>
      </c>
      <c r="O141" s="147">
        <v>0</v>
      </c>
      <c r="P141" s="147">
        <f t="shared" ref="P141:P149" si="0">O141*H141</f>
        <v>0</v>
      </c>
      <c r="Q141" s="147">
        <v>0</v>
      </c>
      <c r="R141" s="147">
        <f t="shared" ref="R141:R149" si="1">Q141*H141</f>
        <v>0</v>
      </c>
      <c r="S141" s="147">
        <v>0</v>
      </c>
      <c r="T141" s="148">
        <f t="shared" ref="T141:T149" si="2"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9" t="s">
        <v>127</v>
      </c>
      <c r="AT141" s="149" t="s">
        <v>123</v>
      </c>
      <c r="AU141" s="149" t="s">
        <v>134</v>
      </c>
      <c r="AY141" s="18" t="s">
        <v>120</v>
      </c>
      <c r="BE141" s="150">
        <f t="shared" ref="BE141:BE149" si="3">IF(N141="základní",J141,0)</f>
        <v>0</v>
      </c>
      <c r="BF141" s="150">
        <f t="shared" ref="BF141:BF149" si="4">IF(N141="snížená",J141,0)</f>
        <v>0</v>
      </c>
      <c r="BG141" s="150">
        <f t="shared" ref="BG141:BG149" si="5">IF(N141="zákl. přenesená",J141,0)</f>
        <v>0</v>
      </c>
      <c r="BH141" s="150">
        <f t="shared" ref="BH141:BH149" si="6">IF(N141="sníž. přenesená",J141,0)</f>
        <v>0</v>
      </c>
      <c r="BI141" s="150">
        <f t="shared" ref="BI141:BI149" si="7">IF(N141="nulová",J141,0)</f>
        <v>0</v>
      </c>
      <c r="BJ141" s="18" t="s">
        <v>8</v>
      </c>
      <c r="BK141" s="150">
        <f t="shared" ref="BK141:BK149" si="8">ROUND(I141*H141,0)</f>
        <v>0</v>
      </c>
      <c r="BL141" s="18" t="s">
        <v>127</v>
      </c>
      <c r="BM141" s="149" t="s">
        <v>155</v>
      </c>
    </row>
    <row r="142" spans="1:65" s="2" customFormat="1" ht="16.5" customHeight="1">
      <c r="A142" s="30"/>
      <c r="B142" s="137"/>
      <c r="C142" s="138" t="s">
        <v>156</v>
      </c>
      <c r="D142" s="138" t="s">
        <v>123</v>
      </c>
      <c r="E142" s="139" t="s">
        <v>157</v>
      </c>
      <c r="F142" s="140" t="s">
        <v>158</v>
      </c>
      <c r="G142" s="141" t="s">
        <v>159</v>
      </c>
      <c r="H142" s="142">
        <v>1</v>
      </c>
      <c r="I142" s="143"/>
      <c r="J142" s="143"/>
      <c r="K142" s="144"/>
      <c r="L142" s="31"/>
      <c r="M142" s="145" t="s">
        <v>1</v>
      </c>
      <c r="N142" s="146" t="s">
        <v>42</v>
      </c>
      <c r="O142" s="147">
        <v>0</v>
      </c>
      <c r="P142" s="147">
        <f t="shared" si="0"/>
        <v>0</v>
      </c>
      <c r="Q142" s="147">
        <v>0</v>
      </c>
      <c r="R142" s="147">
        <f t="shared" si="1"/>
        <v>0</v>
      </c>
      <c r="S142" s="147">
        <v>0</v>
      </c>
      <c r="T142" s="148">
        <f t="shared" si="2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9" t="s">
        <v>127</v>
      </c>
      <c r="AT142" s="149" t="s">
        <v>123</v>
      </c>
      <c r="AU142" s="149" t="s">
        <v>134</v>
      </c>
      <c r="AY142" s="18" t="s">
        <v>120</v>
      </c>
      <c r="BE142" s="150">
        <f t="shared" si="3"/>
        <v>0</v>
      </c>
      <c r="BF142" s="150">
        <f t="shared" si="4"/>
        <v>0</v>
      </c>
      <c r="BG142" s="150">
        <f t="shared" si="5"/>
        <v>0</v>
      </c>
      <c r="BH142" s="150">
        <f t="shared" si="6"/>
        <v>0</v>
      </c>
      <c r="BI142" s="150">
        <f t="shared" si="7"/>
        <v>0</v>
      </c>
      <c r="BJ142" s="18" t="s">
        <v>8</v>
      </c>
      <c r="BK142" s="150">
        <f t="shared" si="8"/>
        <v>0</v>
      </c>
      <c r="BL142" s="18" t="s">
        <v>127</v>
      </c>
      <c r="BM142" s="149" t="s">
        <v>160</v>
      </c>
    </row>
    <row r="143" spans="1:65" s="2" customFormat="1" ht="16.5" customHeight="1">
      <c r="A143" s="30"/>
      <c r="B143" s="137"/>
      <c r="C143" s="138" t="s">
        <v>161</v>
      </c>
      <c r="D143" s="138" t="s">
        <v>123</v>
      </c>
      <c r="E143" s="139" t="s">
        <v>162</v>
      </c>
      <c r="F143" s="140" t="s">
        <v>163</v>
      </c>
      <c r="G143" s="141" t="s">
        <v>159</v>
      </c>
      <c r="H143" s="142">
        <v>1</v>
      </c>
      <c r="I143" s="143"/>
      <c r="J143" s="143"/>
      <c r="K143" s="144"/>
      <c r="L143" s="31"/>
      <c r="M143" s="145" t="s">
        <v>1</v>
      </c>
      <c r="N143" s="146" t="s">
        <v>42</v>
      </c>
      <c r="O143" s="147">
        <v>0</v>
      </c>
      <c r="P143" s="147">
        <f t="shared" si="0"/>
        <v>0</v>
      </c>
      <c r="Q143" s="147">
        <v>0</v>
      </c>
      <c r="R143" s="147">
        <f t="shared" si="1"/>
        <v>0</v>
      </c>
      <c r="S143" s="147">
        <v>0</v>
      </c>
      <c r="T143" s="148">
        <f t="shared" si="2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9" t="s">
        <v>127</v>
      </c>
      <c r="AT143" s="149" t="s">
        <v>123</v>
      </c>
      <c r="AU143" s="149" t="s">
        <v>134</v>
      </c>
      <c r="AY143" s="18" t="s">
        <v>120</v>
      </c>
      <c r="BE143" s="150">
        <f t="shared" si="3"/>
        <v>0</v>
      </c>
      <c r="BF143" s="150">
        <f t="shared" si="4"/>
        <v>0</v>
      </c>
      <c r="BG143" s="150">
        <f t="shared" si="5"/>
        <v>0</v>
      </c>
      <c r="BH143" s="150">
        <f t="shared" si="6"/>
        <v>0</v>
      </c>
      <c r="BI143" s="150">
        <f t="shared" si="7"/>
        <v>0</v>
      </c>
      <c r="BJ143" s="18" t="s">
        <v>8</v>
      </c>
      <c r="BK143" s="150">
        <f t="shared" si="8"/>
        <v>0</v>
      </c>
      <c r="BL143" s="18" t="s">
        <v>127</v>
      </c>
      <c r="BM143" s="149" t="s">
        <v>164</v>
      </c>
    </row>
    <row r="144" spans="1:65" s="2" customFormat="1" ht="16.5" customHeight="1">
      <c r="A144" s="30"/>
      <c r="B144" s="137"/>
      <c r="C144" s="138" t="s">
        <v>121</v>
      </c>
      <c r="D144" s="138" t="s">
        <v>123</v>
      </c>
      <c r="E144" s="139" t="s">
        <v>165</v>
      </c>
      <c r="F144" s="140" t="s">
        <v>166</v>
      </c>
      <c r="G144" s="141" t="s">
        <v>159</v>
      </c>
      <c r="H144" s="142">
        <v>1</v>
      </c>
      <c r="I144" s="143"/>
      <c r="J144" s="143"/>
      <c r="K144" s="144"/>
      <c r="L144" s="31"/>
      <c r="M144" s="145" t="s">
        <v>1</v>
      </c>
      <c r="N144" s="146" t="s">
        <v>42</v>
      </c>
      <c r="O144" s="147">
        <v>0</v>
      </c>
      <c r="P144" s="147">
        <f t="shared" si="0"/>
        <v>0</v>
      </c>
      <c r="Q144" s="147">
        <v>0</v>
      </c>
      <c r="R144" s="147">
        <f t="shared" si="1"/>
        <v>0</v>
      </c>
      <c r="S144" s="147">
        <v>0</v>
      </c>
      <c r="T144" s="148">
        <f t="shared" si="2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9" t="s">
        <v>127</v>
      </c>
      <c r="AT144" s="149" t="s">
        <v>123</v>
      </c>
      <c r="AU144" s="149" t="s">
        <v>134</v>
      </c>
      <c r="AY144" s="18" t="s">
        <v>120</v>
      </c>
      <c r="BE144" s="150">
        <f t="shared" si="3"/>
        <v>0</v>
      </c>
      <c r="BF144" s="150">
        <f t="shared" si="4"/>
        <v>0</v>
      </c>
      <c r="BG144" s="150">
        <f t="shared" si="5"/>
        <v>0</v>
      </c>
      <c r="BH144" s="150">
        <f t="shared" si="6"/>
        <v>0</v>
      </c>
      <c r="BI144" s="150">
        <f t="shared" si="7"/>
        <v>0</v>
      </c>
      <c r="BJ144" s="18" t="s">
        <v>8</v>
      </c>
      <c r="BK144" s="150">
        <f t="shared" si="8"/>
        <v>0</v>
      </c>
      <c r="BL144" s="18" t="s">
        <v>127</v>
      </c>
      <c r="BM144" s="149" t="s">
        <v>167</v>
      </c>
    </row>
    <row r="145" spans="1:65" s="2" customFormat="1" ht="16.5" customHeight="1">
      <c r="A145" s="30"/>
      <c r="B145" s="137"/>
      <c r="C145" s="138" t="s">
        <v>24</v>
      </c>
      <c r="D145" s="138" t="s">
        <v>123</v>
      </c>
      <c r="E145" s="139" t="s">
        <v>168</v>
      </c>
      <c r="F145" s="140" t="s">
        <v>169</v>
      </c>
      <c r="G145" s="141" t="s">
        <v>159</v>
      </c>
      <c r="H145" s="142">
        <v>1</v>
      </c>
      <c r="I145" s="143"/>
      <c r="J145" s="143"/>
      <c r="K145" s="144"/>
      <c r="L145" s="31"/>
      <c r="M145" s="145" t="s">
        <v>1</v>
      </c>
      <c r="N145" s="146" t="s">
        <v>42</v>
      </c>
      <c r="O145" s="147">
        <v>0</v>
      </c>
      <c r="P145" s="147">
        <f t="shared" si="0"/>
        <v>0</v>
      </c>
      <c r="Q145" s="147">
        <v>0</v>
      </c>
      <c r="R145" s="147">
        <f t="shared" si="1"/>
        <v>0</v>
      </c>
      <c r="S145" s="147">
        <v>0</v>
      </c>
      <c r="T145" s="148">
        <f t="shared" si="2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9" t="s">
        <v>127</v>
      </c>
      <c r="AT145" s="149" t="s">
        <v>123</v>
      </c>
      <c r="AU145" s="149" t="s">
        <v>134</v>
      </c>
      <c r="AY145" s="18" t="s">
        <v>120</v>
      </c>
      <c r="BE145" s="150">
        <f t="shared" si="3"/>
        <v>0</v>
      </c>
      <c r="BF145" s="150">
        <f t="shared" si="4"/>
        <v>0</v>
      </c>
      <c r="BG145" s="150">
        <f t="shared" si="5"/>
        <v>0</v>
      </c>
      <c r="BH145" s="150">
        <f t="shared" si="6"/>
        <v>0</v>
      </c>
      <c r="BI145" s="150">
        <f t="shared" si="7"/>
        <v>0</v>
      </c>
      <c r="BJ145" s="18" t="s">
        <v>8</v>
      </c>
      <c r="BK145" s="150">
        <f t="shared" si="8"/>
        <v>0</v>
      </c>
      <c r="BL145" s="18" t="s">
        <v>127</v>
      </c>
      <c r="BM145" s="149" t="s">
        <v>170</v>
      </c>
    </row>
    <row r="146" spans="1:65" s="2" customFormat="1" ht="16.5" customHeight="1">
      <c r="A146" s="30"/>
      <c r="B146" s="137"/>
      <c r="C146" s="138" t="s">
        <v>171</v>
      </c>
      <c r="D146" s="138" t="s">
        <v>123</v>
      </c>
      <c r="E146" s="139" t="s">
        <v>172</v>
      </c>
      <c r="F146" s="140" t="s">
        <v>173</v>
      </c>
      <c r="G146" s="141" t="s">
        <v>159</v>
      </c>
      <c r="H146" s="142">
        <v>1</v>
      </c>
      <c r="I146" s="143"/>
      <c r="J146" s="143"/>
      <c r="K146" s="144"/>
      <c r="L146" s="31"/>
      <c r="M146" s="145" t="s">
        <v>1</v>
      </c>
      <c r="N146" s="146" t="s">
        <v>42</v>
      </c>
      <c r="O146" s="147">
        <v>0</v>
      </c>
      <c r="P146" s="147">
        <f t="shared" si="0"/>
        <v>0</v>
      </c>
      <c r="Q146" s="147">
        <v>0</v>
      </c>
      <c r="R146" s="147">
        <f t="shared" si="1"/>
        <v>0</v>
      </c>
      <c r="S146" s="147">
        <v>0</v>
      </c>
      <c r="T146" s="148">
        <f t="shared" si="2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9" t="s">
        <v>127</v>
      </c>
      <c r="AT146" s="149" t="s">
        <v>123</v>
      </c>
      <c r="AU146" s="149" t="s">
        <v>134</v>
      </c>
      <c r="AY146" s="18" t="s">
        <v>120</v>
      </c>
      <c r="BE146" s="150">
        <f t="shared" si="3"/>
        <v>0</v>
      </c>
      <c r="BF146" s="150">
        <f t="shared" si="4"/>
        <v>0</v>
      </c>
      <c r="BG146" s="150">
        <f t="shared" si="5"/>
        <v>0</v>
      </c>
      <c r="BH146" s="150">
        <f t="shared" si="6"/>
        <v>0</v>
      </c>
      <c r="BI146" s="150">
        <f t="shared" si="7"/>
        <v>0</v>
      </c>
      <c r="BJ146" s="18" t="s">
        <v>8</v>
      </c>
      <c r="BK146" s="150">
        <f t="shared" si="8"/>
        <v>0</v>
      </c>
      <c r="BL146" s="18" t="s">
        <v>127</v>
      </c>
      <c r="BM146" s="149" t="s">
        <v>174</v>
      </c>
    </row>
    <row r="147" spans="1:65" s="2" customFormat="1" ht="16.5" customHeight="1">
      <c r="A147" s="30"/>
      <c r="B147" s="137"/>
      <c r="C147" s="138" t="s">
        <v>175</v>
      </c>
      <c r="D147" s="138" t="s">
        <v>123</v>
      </c>
      <c r="E147" s="139" t="s">
        <v>176</v>
      </c>
      <c r="F147" s="140" t="s">
        <v>177</v>
      </c>
      <c r="G147" s="141" t="s">
        <v>159</v>
      </c>
      <c r="H147" s="142">
        <v>1</v>
      </c>
      <c r="I147" s="143"/>
      <c r="J147" s="143"/>
      <c r="K147" s="144"/>
      <c r="L147" s="31"/>
      <c r="M147" s="145" t="s">
        <v>1</v>
      </c>
      <c r="N147" s="146" t="s">
        <v>42</v>
      </c>
      <c r="O147" s="147">
        <v>0</v>
      </c>
      <c r="P147" s="147">
        <f t="shared" si="0"/>
        <v>0</v>
      </c>
      <c r="Q147" s="147">
        <v>0</v>
      </c>
      <c r="R147" s="147">
        <f t="shared" si="1"/>
        <v>0</v>
      </c>
      <c r="S147" s="147">
        <v>0</v>
      </c>
      <c r="T147" s="148">
        <f t="shared" si="2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9" t="s">
        <v>127</v>
      </c>
      <c r="AT147" s="149" t="s">
        <v>123</v>
      </c>
      <c r="AU147" s="149" t="s">
        <v>134</v>
      </c>
      <c r="AY147" s="18" t="s">
        <v>120</v>
      </c>
      <c r="BE147" s="150">
        <f t="shared" si="3"/>
        <v>0</v>
      </c>
      <c r="BF147" s="150">
        <f t="shared" si="4"/>
        <v>0</v>
      </c>
      <c r="BG147" s="150">
        <f t="shared" si="5"/>
        <v>0</v>
      </c>
      <c r="BH147" s="150">
        <f t="shared" si="6"/>
        <v>0</v>
      </c>
      <c r="BI147" s="150">
        <f t="shared" si="7"/>
        <v>0</v>
      </c>
      <c r="BJ147" s="18" t="s">
        <v>8</v>
      </c>
      <c r="BK147" s="150">
        <f t="shared" si="8"/>
        <v>0</v>
      </c>
      <c r="BL147" s="18" t="s">
        <v>127</v>
      </c>
      <c r="BM147" s="149" t="s">
        <v>178</v>
      </c>
    </row>
    <row r="148" spans="1:65" s="2" customFormat="1" ht="16.5" customHeight="1">
      <c r="A148" s="30"/>
      <c r="B148" s="137"/>
      <c r="C148" s="138" t="s">
        <v>179</v>
      </c>
      <c r="D148" s="138" t="s">
        <v>123</v>
      </c>
      <c r="E148" s="139" t="s">
        <v>180</v>
      </c>
      <c r="F148" s="140" t="s">
        <v>181</v>
      </c>
      <c r="G148" s="141" t="s">
        <v>154</v>
      </c>
      <c r="H148" s="142">
        <v>30</v>
      </c>
      <c r="I148" s="143"/>
      <c r="J148" s="143"/>
      <c r="K148" s="144"/>
      <c r="L148" s="31"/>
      <c r="M148" s="145" t="s">
        <v>1</v>
      </c>
      <c r="N148" s="146" t="s">
        <v>42</v>
      </c>
      <c r="O148" s="147">
        <v>0</v>
      </c>
      <c r="P148" s="147">
        <f t="shared" si="0"/>
        <v>0</v>
      </c>
      <c r="Q148" s="147">
        <v>0</v>
      </c>
      <c r="R148" s="147">
        <f t="shared" si="1"/>
        <v>0</v>
      </c>
      <c r="S148" s="147">
        <v>0</v>
      </c>
      <c r="T148" s="148">
        <f t="shared" si="2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9" t="s">
        <v>127</v>
      </c>
      <c r="AT148" s="149" t="s">
        <v>123</v>
      </c>
      <c r="AU148" s="149" t="s">
        <v>134</v>
      </c>
      <c r="AY148" s="18" t="s">
        <v>120</v>
      </c>
      <c r="BE148" s="150">
        <f t="shared" si="3"/>
        <v>0</v>
      </c>
      <c r="BF148" s="150">
        <f t="shared" si="4"/>
        <v>0</v>
      </c>
      <c r="BG148" s="150">
        <f t="shared" si="5"/>
        <v>0</v>
      </c>
      <c r="BH148" s="150">
        <f t="shared" si="6"/>
        <v>0</v>
      </c>
      <c r="BI148" s="150">
        <f t="shared" si="7"/>
        <v>0</v>
      </c>
      <c r="BJ148" s="18" t="s">
        <v>8</v>
      </c>
      <c r="BK148" s="150">
        <f t="shared" si="8"/>
        <v>0</v>
      </c>
      <c r="BL148" s="18" t="s">
        <v>127</v>
      </c>
      <c r="BM148" s="149" t="s">
        <v>182</v>
      </c>
    </row>
    <row r="149" spans="1:65" s="2" customFormat="1" ht="16.5" customHeight="1">
      <c r="A149" s="30"/>
      <c r="B149" s="137"/>
      <c r="C149" s="138" t="s">
        <v>183</v>
      </c>
      <c r="D149" s="138" t="s">
        <v>123</v>
      </c>
      <c r="E149" s="139" t="s">
        <v>184</v>
      </c>
      <c r="F149" s="140" t="s">
        <v>185</v>
      </c>
      <c r="G149" s="141" t="s">
        <v>186</v>
      </c>
      <c r="H149" s="142">
        <v>240</v>
      </c>
      <c r="I149" s="143"/>
      <c r="J149" s="143"/>
      <c r="K149" s="144"/>
      <c r="L149" s="31"/>
      <c r="M149" s="145" t="s">
        <v>1</v>
      </c>
      <c r="N149" s="146" t="s">
        <v>42</v>
      </c>
      <c r="O149" s="147">
        <v>0</v>
      </c>
      <c r="P149" s="147">
        <f t="shared" si="0"/>
        <v>0</v>
      </c>
      <c r="Q149" s="147">
        <v>0</v>
      </c>
      <c r="R149" s="147">
        <f t="shared" si="1"/>
        <v>0</v>
      </c>
      <c r="S149" s="147">
        <v>0</v>
      </c>
      <c r="T149" s="148">
        <f t="shared" si="2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9" t="s">
        <v>127</v>
      </c>
      <c r="AT149" s="149" t="s">
        <v>123</v>
      </c>
      <c r="AU149" s="149" t="s">
        <v>134</v>
      </c>
      <c r="AY149" s="18" t="s">
        <v>120</v>
      </c>
      <c r="BE149" s="150">
        <f t="shared" si="3"/>
        <v>0</v>
      </c>
      <c r="BF149" s="150">
        <f t="shared" si="4"/>
        <v>0</v>
      </c>
      <c r="BG149" s="150">
        <f t="shared" si="5"/>
        <v>0</v>
      </c>
      <c r="BH149" s="150">
        <f t="shared" si="6"/>
        <v>0</v>
      </c>
      <c r="BI149" s="150">
        <f t="shared" si="7"/>
        <v>0</v>
      </c>
      <c r="BJ149" s="18" t="s">
        <v>8</v>
      </c>
      <c r="BK149" s="150">
        <f t="shared" si="8"/>
        <v>0</v>
      </c>
      <c r="BL149" s="18" t="s">
        <v>127</v>
      </c>
      <c r="BM149" s="149" t="s">
        <v>187</v>
      </c>
    </row>
    <row r="150" spans="1:65" s="13" customFormat="1">
      <c r="B150" s="151"/>
      <c r="D150" s="152" t="s">
        <v>129</v>
      </c>
      <c r="E150" s="153" t="s">
        <v>1</v>
      </c>
      <c r="F150" s="154" t="s">
        <v>188</v>
      </c>
      <c r="H150" s="155">
        <v>240</v>
      </c>
      <c r="L150" s="151"/>
      <c r="M150" s="156"/>
      <c r="N150" s="157"/>
      <c r="O150" s="157"/>
      <c r="P150" s="157"/>
      <c r="Q150" s="157"/>
      <c r="R150" s="157"/>
      <c r="S150" s="157"/>
      <c r="T150" s="158"/>
      <c r="AT150" s="153" t="s">
        <v>129</v>
      </c>
      <c r="AU150" s="153" t="s">
        <v>134</v>
      </c>
      <c r="AV150" s="13" t="s">
        <v>83</v>
      </c>
      <c r="AW150" s="13" t="s">
        <v>34</v>
      </c>
      <c r="AX150" s="13" t="s">
        <v>8</v>
      </c>
      <c r="AY150" s="153" t="s">
        <v>120</v>
      </c>
    </row>
    <row r="151" spans="1:65" s="12" customFormat="1" ht="20.9" customHeight="1">
      <c r="B151" s="125"/>
      <c r="D151" s="126" t="s">
        <v>76</v>
      </c>
      <c r="E151" s="135" t="s">
        <v>189</v>
      </c>
      <c r="F151" s="135" t="s">
        <v>190</v>
      </c>
      <c r="J151" s="136"/>
      <c r="L151" s="125"/>
      <c r="M151" s="129"/>
      <c r="N151" s="130"/>
      <c r="O151" s="130"/>
      <c r="P151" s="131">
        <f>SUM(P152:P166)</f>
        <v>1673.0461919999998</v>
      </c>
      <c r="Q151" s="130"/>
      <c r="R151" s="131">
        <f>SUM(R152:R166)</f>
        <v>4.0691220000000001</v>
      </c>
      <c r="S151" s="130"/>
      <c r="T151" s="132">
        <f>SUM(T152:T166)</f>
        <v>0</v>
      </c>
      <c r="AR151" s="126" t="s">
        <v>8</v>
      </c>
      <c r="AT151" s="133" t="s">
        <v>76</v>
      </c>
      <c r="AU151" s="133" t="s">
        <v>83</v>
      </c>
      <c r="AY151" s="126" t="s">
        <v>120</v>
      </c>
      <c r="BK151" s="134">
        <f>SUM(BK152:BK166)</f>
        <v>0</v>
      </c>
    </row>
    <row r="152" spans="1:65" s="2" customFormat="1" ht="33" customHeight="1">
      <c r="A152" s="30"/>
      <c r="B152" s="137"/>
      <c r="C152" s="138" t="s">
        <v>9</v>
      </c>
      <c r="D152" s="138" t="s">
        <v>123</v>
      </c>
      <c r="E152" s="139" t="s">
        <v>191</v>
      </c>
      <c r="F152" s="140" t="s">
        <v>192</v>
      </c>
      <c r="G152" s="141" t="s">
        <v>193</v>
      </c>
      <c r="H152" s="142">
        <v>6563.1059999999998</v>
      </c>
      <c r="I152" s="143"/>
      <c r="J152" s="143"/>
      <c r="K152" s="144"/>
      <c r="L152" s="31"/>
      <c r="M152" s="145" t="s">
        <v>1</v>
      </c>
      <c r="N152" s="146" t="s">
        <v>42</v>
      </c>
      <c r="O152" s="147">
        <v>0.113</v>
      </c>
      <c r="P152" s="147">
        <f>O152*H152</f>
        <v>741.63097800000003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9" t="s">
        <v>127</v>
      </c>
      <c r="AT152" s="149" t="s">
        <v>123</v>
      </c>
      <c r="AU152" s="149" t="s">
        <v>134</v>
      </c>
      <c r="AY152" s="18" t="s">
        <v>120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8" t="s">
        <v>8</v>
      </c>
      <c r="BK152" s="150">
        <f>ROUND(I152*H152,0)</f>
        <v>0</v>
      </c>
      <c r="BL152" s="18" t="s">
        <v>127</v>
      </c>
      <c r="BM152" s="149" t="s">
        <v>194</v>
      </c>
    </row>
    <row r="153" spans="1:65" s="13" customFormat="1">
      <c r="B153" s="151"/>
      <c r="D153" s="152" t="s">
        <v>129</v>
      </c>
      <c r="E153" s="153" t="s">
        <v>1</v>
      </c>
      <c r="F153" s="154" t="s">
        <v>195</v>
      </c>
      <c r="H153" s="155">
        <v>6563.1059999999998</v>
      </c>
      <c r="L153" s="151"/>
      <c r="M153" s="156"/>
      <c r="N153" s="157"/>
      <c r="O153" s="157"/>
      <c r="P153" s="157"/>
      <c r="Q153" s="157"/>
      <c r="R153" s="157"/>
      <c r="S153" s="157"/>
      <c r="T153" s="158"/>
      <c r="AT153" s="153" t="s">
        <v>129</v>
      </c>
      <c r="AU153" s="153" t="s">
        <v>134</v>
      </c>
      <c r="AV153" s="13" t="s">
        <v>83</v>
      </c>
      <c r="AW153" s="13" t="s">
        <v>34</v>
      </c>
      <c r="AX153" s="13" t="s">
        <v>8</v>
      </c>
      <c r="AY153" s="153" t="s">
        <v>120</v>
      </c>
    </row>
    <row r="154" spans="1:65" s="2" customFormat="1" ht="33" customHeight="1">
      <c r="A154" s="30"/>
      <c r="B154" s="137"/>
      <c r="C154" s="138" t="s">
        <v>196</v>
      </c>
      <c r="D154" s="138" t="s">
        <v>123</v>
      </c>
      <c r="E154" s="139" t="s">
        <v>197</v>
      </c>
      <c r="F154" s="140" t="s">
        <v>198</v>
      </c>
      <c r="G154" s="141" t="s">
        <v>193</v>
      </c>
      <c r="H154" s="142">
        <v>196893.18</v>
      </c>
      <c r="I154" s="143"/>
      <c r="J154" s="143"/>
      <c r="K154" s="144"/>
      <c r="L154" s="31"/>
      <c r="M154" s="145" t="s">
        <v>1</v>
      </c>
      <c r="N154" s="146" t="s">
        <v>42</v>
      </c>
      <c r="O154" s="147">
        <v>0</v>
      </c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9" t="s">
        <v>127</v>
      </c>
      <c r="AT154" s="149" t="s">
        <v>123</v>
      </c>
      <c r="AU154" s="149" t="s">
        <v>134</v>
      </c>
      <c r="AY154" s="18" t="s">
        <v>120</v>
      </c>
      <c r="BE154" s="150">
        <f>IF(N154="základní",J154,0)</f>
        <v>0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</v>
      </c>
      <c r="BK154" s="150">
        <f>ROUND(I154*H154,0)</f>
        <v>0</v>
      </c>
      <c r="BL154" s="18" t="s">
        <v>127</v>
      </c>
      <c r="BM154" s="149" t="s">
        <v>199</v>
      </c>
    </row>
    <row r="155" spans="1:65" s="13" customFormat="1">
      <c r="B155" s="151"/>
      <c r="D155" s="152" t="s">
        <v>129</v>
      </c>
      <c r="E155" s="153" t="s">
        <v>1</v>
      </c>
      <c r="F155" s="154" t="s">
        <v>200</v>
      </c>
      <c r="H155" s="155">
        <v>196893.18</v>
      </c>
      <c r="L155" s="151"/>
      <c r="M155" s="156"/>
      <c r="N155" s="157"/>
      <c r="O155" s="157"/>
      <c r="P155" s="157"/>
      <c r="Q155" s="157"/>
      <c r="R155" s="157"/>
      <c r="S155" s="157"/>
      <c r="T155" s="158"/>
      <c r="AT155" s="153" t="s">
        <v>129</v>
      </c>
      <c r="AU155" s="153" t="s">
        <v>134</v>
      </c>
      <c r="AV155" s="13" t="s">
        <v>83</v>
      </c>
      <c r="AW155" s="13" t="s">
        <v>34</v>
      </c>
      <c r="AX155" s="13" t="s">
        <v>8</v>
      </c>
      <c r="AY155" s="153" t="s">
        <v>120</v>
      </c>
    </row>
    <row r="156" spans="1:65" s="2" customFormat="1" ht="33" customHeight="1">
      <c r="A156" s="30"/>
      <c r="B156" s="137"/>
      <c r="C156" s="138" t="s">
        <v>201</v>
      </c>
      <c r="D156" s="138" t="s">
        <v>123</v>
      </c>
      <c r="E156" s="139" t="s">
        <v>202</v>
      </c>
      <c r="F156" s="140" t="s">
        <v>203</v>
      </c>
      <c r="G156" s="141" t="s">
        <v>193</v>
      </c>
      <c r="H156" s="142">
        <v>6563.1059999999998</v>
      </c>
      <c r="I156" s="143"/>
      <c r="J156" s="143"/>
      <c r="K156" s="144"/>
      <c r="L156" s="31"/>
      <c r="M156" s="145" t="s">
        <v>1</v>
      </c>
      <c r="N156" s="146" t="s">
        <v>42</v>
      </c>
      <c r="O156" s="147">
        <v>9.9000000000000005E-2</v>
      </c>
      <c r="P156" s="147">
        <f>O156*H156</f>
        <v>649.74749399999996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9" t="s">
        <v>127</v>
      </c>
      <c r="AT156" s="149" t="s">
        <v>123</v>
      </c>
      <c r="AU156" s="149" t="s">
        <v>134</v>
      </c>
      <c r="AY156" s="18" t="s">
        <v>120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8" t="s">
        <v>8</v>
      </c>
      <c r="BK156" s="150">
        <f>ROUND(I156*H156,0)</f>
        <v>0</v>
      </c>
      <c r="BL156" s="18" t="s">
        <v>127</v>
      </c>
      <c r="BM156" s="149" t="s">
        <v>204</v>
      </c>
    </row>
    <row r="157" spans="1:65" s="2" customFormat="1" ht="21.75" customHeight="1">
      <c r="A157" s="30"/>
      <c r="B157" s="137"/>
      <c r="C157" s="138" t="s">
        <v>205</v>
      </c>
      <c r="D157" s="138" t="s">
        <v>123</v>
      </c>
      <c r="E157" s="139" t="s">
        <v>206</v>
      </c>
      <c r="F157" s="140" t="s">
        <v>207</v>
      </c>
      <c r="G157" s="141" t="s">
        <v>126</v>
      </c>
      <c r="H157" s="142">
        <v>2290.86</v>
      </c>
      <c r="I157" s="143"/>
      <c r="J157" s="143"/>
      <c r="K157" s="144"/>
      <c r="L157" s="31"/>
      <c r="M157" s="145" t="s">
        <v>1</v>
      </c>
      <c r="N157" s="146" t="s">
        <v>42</v>
      </c>
      <c r="O157" s="147">
        <v>6.0999999999999999E-2</v>
      </c>
      <c r="P157" s="147">
        <f>O157*H157</f>
        <v>139.74245999999999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9" t="s">
        <v>127</v>
      </c>
      <c r="AT157" s="149" t="s">
        <v>123</v>
      </c>
      <c r="AU157" s="149" t="s">
        <v>134</v>
      </c>
      <c r="AY157" s="18" t="s">
        <v>120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8" t="s">
        <v>8</v>
      </c>
      <c r="BK157" s="150">
        <f>ROUND(I157*H157,0)</f>
        <v>0</v>
      </c>
      <c r="BL157" s="18" t="s">
        <v>127</v>
      </c>
      <c r="BM157" s="149" t="s">
        <v>208</v>
      </c>
    </row>
    <row r="158" spans="1:65" s="13" customFormat="1">
      <c r="B158" s="151"/>
      <c r="D158" s="152" t="s">
        <v>129</v>
      </c>
      <c r="E158" s="153" t="s">
        <v>1</v>
      </c>
      <c r="F158" s="154" t="s">
        <v>209</v>
      </c>
      <c r="H158" s="155">
        <v>2290.86</v>
      </c>
      <c r="L158" s="151"/>
      <c r="M158" s="156"/>
      <c r="N158" s="157"/>
      <c r="O158" s="157"/>
      <c r="P158" s="157"/>
      <c r="Q158" s="157"/>
      <c r="R158" s="157"/>
      <c r="S158" s="157"/>
      <c r="T158" s="158"/>
      <c r="AT158" s="153" t="s">
        <v>129</v>
      </c>
      <c r="AU158" s="153" t="s">
        <v>134</v>
      </c>
      <c r="AV158" s="13" t="s">
        <v>83</v>
      </c>
      <c r="AW158" s="13" t="s">
        <v>34</v>
      </c>
      <c r="AX158" s="13" t="s">
        <v>8</v>
      </c>
      <c r="AY158" s="153" t="s">
        <v>120</v>
      </c>
    </row>
    <row r="159" spans="1:65" s="2" customFormat="1" ht="21.75" customHeight="1">
      <c r="A159" s="30"/>
      <c r="B159" s="137"/>
      <c r="C159" s="138" t="s">
        <v>210</v>
      </c>
      <c r="D159" s="138" t="s">
        <v>123</v>
      </c>
      <c r="E159" s="139" t="s">
        <v>211</v>
      </c>
      <c r="F159" s="140" t="s">
        <v>212</v>
      </c>
      <c r="G159" s="141" t="s">
        <v>126</v>
      </c>
      <c r="H159" s="142">
        <v>68725.8</v>
      </c>
      <c r="I159" s="143"/>
      <c r="J159" s="143"/>
      <c r="K159" s="144"/>
      <c r="L159" s="31"/>
      <c r="M159" s="145" t="s">
        <v>1</v>
      </c>
      <c r="N159" s="146" t="s">
        <v>42</v>
      </c>
      <c r="O159" s="147">
        <v>0</v>
      </c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9" t="s">
        <v>127</v>
      </c>
      <c r="AT159" s="149" t="s">
        <v>123</v>
      </c>
      <c r="AU159" s="149" t="s">
        <v>134</v>
      </c>
      <c r="AY159" s="18" t="s">
        <v>120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8" t="s">
        <v>8</v>
      </c>
      <c r="BK159" s="150">
        <f>ROUND(I159*H159,0)</f>
        <v>0</v>
      </c>
      <c r="BL159" s="18" t="s">
        <v>127</v>
      </c>
      <c r="BM159" s="149" t="s">
        <v>213</v>
      </c>
    </row>
    <row r="160" spans="1:65" s="13" customFormat="1">
      <c r="B160" s="151"/>
      <c r="D160" s="152" t="s">
        <v>129</v>
      </c>
      <c r="E160" s="153" t="s">
        <v>1</v>
      </c>
      <c r="F160" s="154" t="s">
        <v>214</v>
      </c>
      <c r="H160" s="155">
        <v>68725.8</v>
      </c>
      <c r="L160" s="151"/>
      <c r="M160" s="156"/>
      <c r="N160" s="157"/>
      <c r="O160" s="157"/>
      <c r="P160" s="157"/>
      <c r="Q160" s="157"/>
      <c r="R160" s="157"/>
      <c r="S160" s="157"/>
      <c r="T160" s="158"/>
      <c r="AT160" s="153" t="s">
        <v>129</v>
      </c>
      <c r="AU160" s="153" t="s">
        <v>134</v>
      </c>
      <c r="AV160" s="13" t="s">
        <v>83</v>
      </c>
      <c r="AW160" s="13" t="s">
        <v>34</v>
      </c>
      <c r="AX160" s="13" t="s">
        <v>8</v>
      </c>
      <c r="AY160" s="153" t="s">
        <v>120</v>
      </c>
    </row>
    <row r="161" spans="1:65" s="2" customFormat="1" ht="21.75" customHeight="1">
      <c r="A161" s="30"/>
      <c r="B161" s="137"/>
      <c r="C161" s="138" t="s">
        <v>215</v>
      </c>
      <c r="D161" s="138" t="s">
        <v>123</v>
      </c>
      <c r="E161" s="139" t="s">
        <v>216</v>
      </c>
      <c r="F161" s="140" t="s">
        <v>217</v>
      </c>
      <c r="G161" s="141" t="s">
        <v>126</v>
      </c>
      <c r="H161" s="142">
        <v>2290.86</v>
      </c>
      <c r="I161" s="143"/>
      <c r="J161" s="143"/>
      <c r="K161" s="144"/>
      <c r="L161" s="31"/>
      <c r="M161" s="145" t="s">
        <v>1</v>
      </c>
      <c r="N161" s="146" t="s">
        <v>42</v>
      </c>
      <c r="O161" s="147">
        <v>4.1000000000000002E-2</v>
      </c>
      <c r="P161" s="147">
        <f>O161*H161</f>
        <v>93.925260000000009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9" t="s">
        <v>127</v>
      </c>
      <c r="AT161" s="149" t="s">
        <v>123</v>
      </c>
      <c r="AU161" s="149" t="s">
        <v>134</v>
      </c>
      <c r="AY161" s="18" t="s">
        <v>120</v>
      </c>
      <c r="BE161" s="150">
        <f>IF(N161="základní",J161,0)</f>
        <v>0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8" t="s">
        <v>8</v>
      </c>
      <c r="BK161" s="150">
        <f>ROUND(I161*H161,0)</f>
        <v>0</v>
      </c>
      <c r="BL161" s="18" t="s">
        <v>127</v>
      </c>
      <c r="BM161" s="149" t="s">
        <v>218</v>
      </c>
    </row>
    <row r="162" spans="1:65" s="2" customFormat="1" ht="37.75" customHeight="1">
      <c r="A162" s="30"/>
      <c r="B162" s="137"/>
      <c r="C162" s="138" t="s">
        <v>7</v>
      </c>
      <c r="D162" s="138" t="s">
        <v>123</v>
      </c>
      <c r="E162" s="139" t="s">
        <v>219</v>
      </c>
      <c r="F162" s="140" t="s">
        <v>220</v>
      </c>
      <c r="G162" s="141" t="s">
        <v>186</v>
      </c>
      <c r="H162" s="142">
        <v>48</v>
      </c>
      <c r="I162" s="143"/>
      <c r="J162" s="143"/>
      <c r="K162" s="144"/>
      <c r="L162" s="31"/>
      <c r="M162" s="145" t="s">
        <v>1</v>
      </c>
      <c r="N162" s="146" t="s">
        <v>42</v>
      </c>
      <c r="O162" s="147">
        <v>1</v>
      </c>
      <c r="P162" s="147">
        <f>O162*H162</f>
        <v>48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9" t="s">
        <v>127</v>
      </c>
      <c r="AT162" s="149" t="s">
        <v>123</v>
      </c>
      <c r="AU162" s="149" t="s">
        <v>134</v>
      </c>
      <c r="AY162" s="18" t="s">
        <v>120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8" t="s">
        <v>8</v>
      </c>
      <c r="BK162" s="150">
        <f>ROUND(I162*H162,0)</f>
        <v>0</v>
      </c>
      <c r="BL162" s="18" t="s">
        <v>127</v>
      </c>
      <c r="BM162" s="149" t="s">
        <v>221</v>
      </c>
    </row>
    <row r="163" spans="1:65" s="13" customFormat="1">
      <c r="B163" s="151"/>
      <c r="D163" s="152" t="s">
        <v>129</v>
      </c>
      <c r="E163" s="153" t="s">
        <v>1</v>
      </c>
      <c r="F163" s="154" t="s">
        <v>222</v>
      </c>
      <c r="H163" s="155">
        <v>48</v>
      </c>
      <c r="L163" s="151"/>
      <c r="M163" s="156"/>
      <c r="N163" s="157"/>
      <c r="O163" s="157"/>
      <c r="P163" s="157"/>
      <c r="Q163" s="157"/>
      <c r="R163" s="157"/>
      <c r="S163" s="157"/>
      <c r="T163" s="158"/>
      <c r="AT163" s="153" t="s">
        <v>129</v>
      </c>
      <c r="AU163" s="153" t="s">
        <v>134</v>
      </c>
      <c r="AV163" s="13" t="s">
        <v>83</v>
      </c>
      <c r="AW163" s="13" t="s">
        <v>34</v>
      </c>
      <c r="AX163" s="13" t="s">
        <v>8</v>
      </c>
      <c r="AY163" s="153" t="s">
        <v>120</v>
      </c>
    </row>
    <row r="164" spans="1:65" s="2" customFormat="1" ht="24.15" customHeight="1">
      <c r="A164" s="30"/>
      <c r="B164" s="137"/>
      <c r="C164" s="166" t="s">
        <v>223</v>
      </c>
      <c r="D164" s="166" t="s">
        <v>224</v>
      </c>
      <c r="E164" s="167" t="s">
        <v>225</v>
      </c>
      <c r="F164" s="168" t="s">
        <v>226</v>
      </c>
      <c r="G164" s="169" t="s">
        <v>126</v>
      </c>
      <c r="H164" s="170">
        <v>437.54</v>
      </c>
      <c r="I164" s="171"/>
      <c r="J164" s="171"/>
      <c r="K164" s="172"/>
      <c r="L164" s="173"/>
      <c r="M164" s="174" t="s">
        <v>1</v>
      </c>
      <c r="N164" s="175" t="s">
        <v>42</v>
      </c>
      <c r="O164" s="147">
        <v>0</v>
      </c>
      <c r="P164" s="147">
        <f>O164*H164</f>
        <v>0</v>
      </c>
      <c r="Q164" s="147">
        <v>8.9999999999999993E-3</v>
      </c>
      <c r="R164" s="147">
        <f>Q164*H164</f>
        <v>3.9378599999999997</v>
      </c>
      <c r="S164" s="147">
        <v>0</v>
      </c>
      <c r="T164" s="148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9" t="s">
        <v>161</v>
      </c>
      <c r="AT164" s="149" t="s">
        <v>224</v>
      </c>
      <c r="AU164" s="149" t="s">
        <v>134</v>
      </c>
      <c r="AY164" s="18" t="s">
        <v>120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8" t="s">
        <v>8</v>
      </c>
      <c r="BK164" s="150">
        <f>ROUND(I164*H164,0)</f>
        <v>0</v>
      </c>
      <c r="BL164" s="18" t="s">
        <v>127</v>
      </c>
      <c r="BM164" s="149" t="s">
        <v>227</v>
      </c>
    </row>
    <row r="165" spans="1:65" s="13" customFormat="1">
      <c r="B165" s="151"/>
      <c r="D165" s="152" t="s">
        <v>129</v>
      </c>
      <c r="E165" s="153" t="s">
        <v>1</v>
      </c>
      <c r="F165" s="154" t="s">
        <v>228</v>
      </c>
      <c r="H165" s="155">
        <v>437.54</v>
      </c>
      <c r="L165" s="151"/>
      <c r="M165" s="156"/>
      <c r="N165" s="157"/>
      <c r="O165" s="157"/>
      <c r="P165" s="157"/>
      <c r="Q165" s="157"/>
      <c r="R165" s="157"/>
      <c r="S165" s="157"/>
      <c r="T165" s="158"/>
      <c r="AT165" s="153" t="s">
        <v>129</v>
      </c>
      <c r="AU165" s="153" t="s">
        <v>134</v>
      </c>
      <c r="AV165" s="13" t="s">
        <v>83</v>
      </c>
      <c r="AW165" s="13" t="s">
        <v>34</v>
      </c>
      <c r="AX165" s="13" t="s">
        <v>8</v>
      </c>
      <c r="AY165" s="153" t="s">
        <v>120</v>
      </c>
    </row>
    <row r="166" spans="1:65" s="2" customFormat="1" ht="24.15" customHeight="1">
      <c r="A166" s="30"/>
      <c r="B166" s="137"/>
      <c r="C166" s="166" t="s">
        <v>229</v>
      </c>
      <c r="D166" s="166" t="s">
        <v>224</v>
      </c>
      <c r="E166" s="167" t="s">
        <v>230</v>
      </c>
      <c r="F166" s="168" t="s">
        <v>231</v>
      </c>
      <c r="G166" s="169" t="s">
        <v>126</v>
      </c>
      <c r="H166" s="170">
        <v>437.54</v>
      </c>
      <c r="I166" s="171"/>
      <c r="J166" s="171"/>
      <c r="K166" s="172"/>
      <c r="L166" s="173"/>
      <c r="M166" s="174" t="s">
        <v>1</v>
      </c>
      <c r="N166" s="175" t="s">
        <v>42</v>
      </c>
      <c r="O166" s="147">
        <v>0</v>
      </c>
      <c r="P166" s="147">
        <f>O166*H166</f>
        <v>0</v>
      </c>
      <c r="Q166" s="147">
        <v>2.9999999999999997E-4</v>
      </c>
      <c r="R166" s="147">
        <f>Q166*H166</f>
        <v>0.13126199999999999</v>
      </c>
      <c r="S166" s="147">
        <v>0</v>
      </c>
      <c r="T166" s="148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9" t="s">
        <v>161</v>
      </c>
      <c r="AT166" s="149" t="s">
        <v>224</v>
      </c>
      <c r="AU166" s="149" t="s">
        <v>134</v>
      </c>
      <c r="AY166" s="18" t="s">
        <v>120</v>
      </c>
      <c r="BE166" s="150">
        <f>IF(N166="základní",J166,0)</f>
        <v>0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8" t="s">
        <v>8</v>
      </c>
      <c r="BK166" s="150">
        <f>ROUND(I166*H166,0)</f>
        <v>0</v>
      </c>
      <c r="BL166" s="18" t="s">
        <v>127</v>
      </c>
      <c r="BM166" s="149" t="s">
        <v>232</v>
      </c>
    </row>
    <row r="167" spans="1:65" s="12" customFormat="1" ht="25.9" customHeight="1">
      <c r="B167" s="125"/>
      <c r="D167" s="126" t="s">
        <v>76</v>
      </c>
      <c r="E167" s="127" t="s">
        <v>233</v>
      </c>
      <c r="F167" s="127" t="s">
        <v>234</v>
      </c>
      <c r="J167" s="128"/>
      <c r="L167" s="125"/>
      <c r="M167" s="129"/>
      <c r="N167" s="130"/>
      <c r="O167" s="130"/>
      <c r="P167" s="131">
        <f>P168+P181+P186+P221+P224</f>
        <v>186.86957800000002</v>
      </c>
      <c r="Q167" s="130"/>
      <c r="R167" s="131">
        <f>R168+R181+R186+R221+R224</f>
        <v>0.29003151999999999</v>
      </c>
      <c r="S167" s="130"/>
      <c r="T167" s="132">
        <f>T168+T181+T186+T221+T224</f>
        <v>0</v>
      </c>
      <c r="AR167" s="126" t="s">
        <v>83</v>
      </c>
      <c r="AT167" s="133" t="s">
        <v>76</v>
      </c>
      <c r="AU167" s="133" t="s">
        <v>77</v>
      </c>
      <c r="AY167" s="126" t="s">
        <v>120</v>
      </c>
      <c r="BK167" s="134">
        <f>BK168+BK181+BK186+BK221+BK224</f>
        <v>0</v>
      </c>
    </row>
    <row r="168" spans="1:65" s="12" customFormat="1" ht="22.75" customHeight="1">
      <c r="B168" s="125"/>
      <c r="D168" s="126" t="s">
        <v>76</v>
      </c>
      <c r="E168" s="135" t="s">
        <v>235</v>
      </c>
      <c r="F168" s="135" t="s">
        <v>236</v>
      </c>
      <c r="J168" s="136"/>
      <c r="L168" s="125"/>
      <c r="M168" s="129"/>
      <c r="N168" s="130"/>
      <c r="O168" s="130"/>
      <c r="P168" s="131">
        <f>SUM(P169:P180)</f>
        <v>0</v>
      </c>
      <c r="Q168" s="130"/>
      <c r="R168" s="131">
        <f>SUM(R169:R180)</f>
        <v>0</v>
      </c>
      <c r="S168" s="130"/>
      <c r="T168" s="132">
        <f>SUM(T169:T180)</f>
        <v>0</v>
      </c>
      <c r="AR168" s="126" t="s">
        <v>83</v>
      </c>
      <c r="AT168" s="133" t="s">
        <v>76</v>
      </c>
      <c r="AU168" s="133" t="s">
        <v>8</v>
      </c>
      <c r="AY168" s="126" t="s">
        <v>120</v>
      </c>
      <c r="BK168" s="134">
        <f>SUM(BK169:BK180)</f>
        <v>0</v>
      </c>
    </row>
    <row r="169" spans="1:65" s="2" customFormat="1" ht="16.5" customHeight="1">
      <c r="A169" s="30"/>
      <c r="B169" s="137"/>
      <c r="C169" s="166" t="s">
        <v>237</v>
      </c>
      <c r="D169" s="166" t="s">
        <v>224</v>
      </c>
      <c r="E169" s="167" t="s">
        <v>238</v>
      </c>
      <c r="F169" s="168" t="s">
        <v>239</v>
      </c>
      <c r="G169" s="169" t="s">
        <v>240</v>
      </c>
      <c r="H169" s="170">
        <v>140</v>
      </c>
      <c r="I169" s="171"/>
      <c r="J169" s="171"/>
      <c r="K169" s="172"/>
      <c r="L169" s="173"/>
      <c r="M169" s="174" t="s">
        <v>1</v>
      </c>
      <c r="N169" s="175" t="s">
        <v>42</v>
      </c>
      <c r="O169" s="147">
        <v>0</v>
      </c>
      <c r="P169" s="147">
        <f t="shared" ref="P169:P180" si="9">O169*H169</f>
        <v>0</v>
      </c>
      <c r="Q169" s="147">
        <v>0</v>
      </c>
      <c r="R169" s="147">
        <f t="shared" ref="R169:R180" si="10">Q169*H169</f>
        <v>0</v>
      </c>
      <c r="S169" s="147">
        <v>0</v>
      </c>
      <c r="T169" s="148">
        <f t="shared" ref="T169:T180" si="11"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9" t="s">
        <v>161</v>
      </c>
      <c r="AT169" s="149" t="s">
        <v>224</v>
      </c>
      <c r="AU169" s="149" t="s">
        <v>83</v>
      </c>
      <c r="AY169" s="18" t="s">
        <v>120</v>
      </c>
      <c r="BE169" s="150">
        <f t="shared" ref="BE169:BE180" si="12">IF(N169="základní",J169,0)</f>
        <v>0</v>
      </c>
      <c r="BF169" s="150">
        <f t="shared" ref="BF169:BF180" si="13">IF(N169="snížená",J169,0)</f>
        <v>0</v>
      </c>
      <c r="BG169" s="150">
        <f t="shared" ref="BG169:BG180" si="14">IF(N169="zákl. přenesená",J169,0)</f>
        <v>0</v>
      </c>
      <c r="BH169" s="150">
        <f t="shared" ref="BH169:BH180" si="15">IF(N169="sníž. přenesená",J169,0)</f>
        <v>0</v>
      </c>
      <c r="BI169" s="150">
        <f t="shared" ref="BI169:BI180" si="16">IF(N169="nulová",J169,0)</f>
        <v>0</v>
      </c>
      <c r="BJ169" s="18" t="s">
        <v>8</v>
      </c>
      <c r="BK169" s="150">
        <f t="shared" ref="BK169:BK180" si="17">ROUND(I169*H169,0)</f>
        <v>0</v>
      </c>
      <c r="BL169" s="18" t="s">
        <v>127</v>
      </c>
      <c r="BM169" s="149" t="s">
        <v>241</v>
      </c>
    </row>
    <row r="170" spans="1:65" s="2" customFormat="1" ht="16.5" customHeight="1">
      <c r="A170" s="30"/>
      <c r="B170" s="137"/>
      <c r="C170" s="166" t="s">
        <v>242</v>
      </c>
      <c r="D170" s="166" t="s">
        <v>224</v>
      </c>
      <c r="E170" s="167" t="s">
        <v>243</v>
      </c>
      <c r="F170" s="168" t="s">
        <v>244</v>
      </c>
      <c r="G170" s="169" t="s">
        <v>159</v>
      </c>
      <c r="H170" s="170">
        <v>74</v>
      </c>
      <c r="I170" s="171"/>
      <c r="J170" s="171"/>
      <c r="K170" s="172"/>
      <c r="L170" s="173"/>
      <c r="M170" s="174" t="s">
        <v>1</v>
      </c>
      <c r="N170" s="175" t="s">
        <v>42</v>
      </c>
      <c r="O170" s="147">
        <v>0</v>
      </c>
      <c r="P170" s="147">
        <f t="shared" si="9"/>
        <v>0</v>
      </c>
      <c r="Q170" s="147">
        <v>0</v>
      </c>
      <c r="R170" s="147">
        <f t="shared" si="10"/>
        <v>0</v>
      </c>
      <c r="S170" s="147">
        <v>0</v>
      </c>
      <c r="T170" s="148">
        <f t="shared" si="11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9" t="s">
        <v>161</v>
      </c>
      <c r="AT170" s="149" t="s">
        <v>224</v>
      </c>
      <c r="AU170" s="149" t="s">
        <v>83</v>
      </c>
      <c r="AY170" s="18" t="s">
        <v>120</v>
      </c>
      <c r="BE170" s="150">
        <f t="shared" si="12"/>
        <v>0</v>
      </c>
      <c r="BF170" s="150">
        <f t="shared" si="13"/>
        <v>0</v>
      </c>
      <c r="BG170" s="150">
        <f t="shared" si="14"/>
        <v>0</v>
      </c>
      <c r="BH170" s="150">
        <f t="shared" si="15"/>
        <v>0</v>
      </c>
      <c r="BI170" s="150">
        <f t="shared" si="16"/>
        <v>0</v>
      </c>
      <c r="BJ170" s="18" t="s">
        <v>8</v>
      </c>
      <c r="BK170" s="150">
        <f t="shared" si="17"/>
        <v>0</v>
      </c>
      <c r="BL170" s="18" t="s">
        <v>127</v>
      </c>
      <c r="BM170" s="149" t="s">
        <v>245</v>
      </c>
    </row>
    <row r="171" spans="1:65" s="2" customFormat="1" ht="16.5" customHeight="1">
      <c r="A171" s="30"/>
      <c r="B171" s="137"/>
      <c r="C171" s="166" t="s">
        <v>246</v>
      </c>
      <c r="D171" s="166" t="s">
        <v>224</v>
      </c>
      <c r="E171" s="167" t="s">
        <v>247</v>
      </c>
      <c r="F171" s="168" t="s">
        <v>248</v>
      </c>
      <c r="G171" s="169" t="s">
        <v>159</v>
      </c>
      <c r="H171" s="170">
        <v>30</v>
      </c>
      <c r="I171" s="171"/>
      <c r="J171" s="171"/>
      <c r="K171" s="172"/>
      <c r="L171" s="173"/>
      <c r="M171" s="174" t="s">
        <v>1</v>
      </c>
      <c r="N171" s="175" t="s">
        <v>42</v>
      </c>
      <c r="O171" s="147">
        <v>0</v>
      </c>
      <c r="P171" s="147">
        <f t="shared" si="9"/>
        <v>0</v>
      </c>
      <c r="Q171" s="147">
        <v>0</v>
      </c>
      <c r="R171" s="147">
        <f t="shared" si="10"/>
        <v>0</v>
      </c>
      <c r="S171" s="147">
        <v>0</v>
      </c>
      <c r="T171" s="148">
        <f t="shared" si="11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9" t="s">
        <v>161</v>
      </c>
      <c r="AT171" s="149" t="s">
        <v>224</v>
      </c>
      <c r="AU171" s="149" t="s">
        <v>83</v>
      </c>
      <c r="AY171" s="18" t="s">
        <v>120</v>
      </c>
      <c r="BE171" s="150">
        <f t="shared" si="12"/>
        <v>0</v>
      </c>
      <c r="BF171" s="150">
        <f t="shared" si="13"/>
        <v>0</v>
      </c>
      <c r="BG171" s="150">
        <f t="shared" si="14"/>
        <v>0</v>
      </c>
      <c r="BH171" s="150">
        <f t="shared" si="15"/>
        <v>0</v>
      </c>
      <c r="BI171" s="150">
        <f t="shared" si="16"/>
        <v>0</v>
      </c>
      <c r="BJ171" s="18" t="s">
        <v>8</v>
      </c>
      <c r="BK171" s="150">
        <f t="shared" si="17"/>
        <v>0</v>
      </c>
      <c r="BL171" s="18" t="s">
        <v>127</v>
      </c>
      <c r="BM171" s="149" t="s">
        <v>249</v>
      </c>
    </row>
    <row r="172" spans="1:65" s="2" customFormat="1" ht="16.5" customHeight="1">
      <c r="A172" s="30"/>
      <c r="B172" s="137"/>
      <c r="C172" s="166" t="s">
        <v>250</v>
      </c>
      <c r="D172" s="166" t="s">
        <v>224</v>
      </c>
      <c r="E172" s="167" t="s">
        <v>251</v>
      </c>
      <c r="F172" s="168" t="s">
        <v>252</v>
      </c>
      <c r="G172" s="169" t="s">
        <v>159</v>
      </c>
      <c r="H172" s="170">
        <v>30</v>
      </c>
      <c r="I172" s="171"/>
      <c r="J172" s="171"/>
      <c r="K172" s="172"/>
      <c r="L172" s="173"/>
      <c r="M172" s="174" t="s">
        <v>1</v>
      </c>
      <c r="N172" s="175" t="s">
        <v>42</v>
      </c>
      <c r="O172" s="147">
        <v>0</v>
      </c>
      <c r="P172" s="147">
        <f t="shared" si="9"/>
        <v>0</v>
      </c>
      <c r="Q172" s="147">
        <v>0</v>
      </c>
      <c r="R172" s="147">
        <f t="shared" si="10"/>
        <v>0</v>
      </c>
      <c r="S172" s="147">
        <v>0</v>
      </c>
      <c r="T172" s="148">
        <f t="shared" si="11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9" t="s">
        <v>161</v>
      </c>
      <c r="AT172" s="149" t="s">
        <v>224</v>
      </c>
      <c r="AU172" s="149" t="s">
        <v>83</v>
      </c>
      <c r="AY172" s="18" t="s">
        <v>120</v>
      </c>
      <c r="BE172" s="150">
        <f t="shared" si="12"/>
        <v>0</v>
      </c>
      <c r="BF172" s="150">
        <f t="shared" si="13"/>
        <v>0</v>
      </c>
      <c r="BG172" s="150">
        <f t="shared" si="14"/>
        <v>0</v>
      </c>
      <c r="BH172" s="150">
        <f t="shared" si="15"/>
        <v>0</v>
      </c>
      <c r="BI172" s="150">
        <f t="shared" si="16"/>
        <v>0</v>
      </c>
      <c r="BJ172" s="18" t="s">
        <v>8</v>
      </c>
      <c r="BK172" s="150">
        <f t="shared" si="17"/>
        <v>0</v>
      </c>
      <c r="BL172" s="18" t="s">
        <v>127</v>
      </c>
      <c r="BM172" s="149" t="s">
        <v>253</v>
      </c>
    </row>
    <row r="173" spans="1:65" s="2" customFormat="1" ht="16.5" customHeight="1">
      <c r="A173" s="30"/>
      <c r="B173" s="137"/>
      <c r="C173" s="166" t="s">
        <v>254</v>
      </c>
      <c r="D173" s="166" t="s">
        <v>224</v>
      </c>
      <c r="E173" s="167" t="s">
        <v>255</v>
      </c>
      <c r="F173" s="168" t="s">
        <v>256</v>
      </c>
      <c r="G173" s="169" t="s">
        <v>159</v>
      </c>
      <c r="H173" s="170">
        <v>20</v>
      </c>
      <c r="I173" s="171"/>
      <c r="J173" s="171"/>
      <c r="K173" s="172"/>
      <c r="L173" s="173"/>
      <c r="M173" s="174" t="s">
        <v>1</v>
      </c>
      <c r="N173" s="175" t="s">
        <v>42</v>
      </c>
      <c r="O173" s="147">
        <v>0</v>
      </c>
      <c r="P173" s="147">
        <f t="shared" si="9"/>
        <v>0</v>
      </c>
      <c r="Q173" s="147">
        <v>0</v>
      </c>
      <c r="R173" s="147">
        <f t="shared" si="10"/>
        <v>0</v>
      </c>
      <c r="S173" s="147">
        <v>0</v>
      </c>
      <c r="T173" s="148">
        <f t="shared" si="11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9" t="s">
        <v>161</v>
      </c>
      <c r="AT173" s="149" t="s">
        <v>224</v>
      </c>
      <c r="AU173" s="149" t="s">
        <v>83</v>
      </c>
      <c r="AY173" s="18" t="s">
        <v>120</v>
      </c>
      <c r="BE173" s="150">
        <f t="shared" si="12"/>
        <v>0</v>
      </c>
      <c r="BF173" s="150">
        <f t="shared" si="13"/>
        <v>0</v>
      </c>
      <c r="BG173" s="150">
        <f t="shared" si="14"/>
        <v>0</v>
      </c>
      <c r="BH173" s="150">
        <f t="shared" si="15"/>
        <v>0</v>
      </c>
      <c r="BI173" s="150">
        <f t="shared" si="16"/>
        <v>0</v>
      </c>
      <c r="BJ173" s="18" t="s">
        <v>8</v>
      </c>
      <c r="BK173" s="150">
        <f t="shared" si="17"/>
        <v>0</v>
      </c>
      <c r="BL173" s="18" t="s">
        <v>127</v>
      </c>
      <c r="BM173" s="149" t="s">
        <v>257</v>
      </c>
    </row>
    <row r="174" spans="1:65" s="2" customFormat="1" ht="16.5" customHeight="1">
      <c r="A174" s="30"/>
      <c r="B174" s="137"/>
      <c r="C174" s="166" t="s">
        <v>258</v>
      </c>
      <c r="D174" s="166" t="s">
        <v>224</v>
      </c>
      <c r="E174" s="167" t="s">
        <v>259</v>
      </c>
      <c r="F174" s="168" t="s">
        <v>260</v>
      </c>
      <c r="G174" s="169" t="s">
        <v>159</v>
      </c>
      <c r="H174" s="170">
        <v>20</v>
      </c>
      <c r="I174" s="171"/>
      <c r="J174" s="171"/>
      <c r="K174" s="172"/>
      <c r="L174" s="173"/>
      <c r="M174" s="174" t="s">
        <v>1</v>
      </c>
      <c r="N174" s="175" t="s">
        <v>42</v>
      </c>
      <c r="O174" s="147">
        <v>0</v>
      </c>
      <c r="P174" s="147">
        <f t="shared" si="9"/>
        <v>0</v>
      </c>
      <c r="Q174" s="147">
        <v>0</v>
      </c>
      <c r="R174" s="147">
        <f t="shared" si="10"/>
        <v>0</v>
      </c>
      <c r="S174" s="147">
        <v>0</v>
      </c>
      <c r="T174" s="148">
        <f t="shared" si="11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9" t="s">
        <v>161</v>
      </c>
      <c r="AT174" s="149" t="s">
        <v>224</v>
      </c>
      <c r="AU174" s="149" t="s">
        <v>83</v>
      </c>
      <c r="AY174" s="18" t="s">
        <v>120</v>
      </c>
      <c r="BE174" s="150">
        <f t="shared" si="12"/>
        <v>0</v>
      </c>
      <c r="BF174" s="150">
        <f t="shared" si="13"/>
        <v>0</v>
      </c>
      <c r="BG174" s="150">
        <f t="shared" si="14"/>
        <v>0</v>
      </c>
      <c r="BH174" s="150">
        <f t="shared" si="15"/>
        <v>0</v>
      </c>
      <c r="BI174" s="150">
        <f t="shared" si="16"/>
        <v>0</v>
      </c>
      <c r="BJ174" s="18" t="s">
        <v>8</v>
      </c>
      <c r="BK174" s="150">
        <f t="shared" si="17"/>
        <v>0</v>
      </c>
      <c r="BL174" s="18" t="s">
        <v>127</v>
      </c>
      <c r="BM174" s="149" t="s">
        <v>261</v>
      </c>
    </row>
    <row r="175" spans="1:65" s="2" customFormat="1" ht="16.5" customHeight="1">
      <c r="A175" s="30"/>
      <c r="B175" s="137"/>
      <c r="C175" s="166" t="s">
        <v>262</v>
      </c>
      <c r="D175" s="166" t="s">
        <v>224</v>
      </c>
      <c r="E175" s="167" t="s">
        <v>263</v>
      </c>
      <c r="F175" s="168" t="s">
        <v>264</v>
      </c>
      <c r="G175" s="169" t="s">
        <v>159</v>
      </c>
      <c r="H175" s="170">
        <v>10</v>
      </c>
      <c r="I175" s="171"/>
      <c r="J175" s="171"/>
      <c r="K175" s="172"/>
      <c r="L175" s="173"/>
      <c r="M175" s="174" t="s">
        <v>1</v>
      </c>
      <c r="N175" s="175" t="s">
        <v>42</v>
      </c>
      <c r="O175" s="147">
        <v>0</v>
      </c>
      <c r="P175" s="147">
        <f t="shared" si="9"/>
        <v>0</v>
      </c>
      <c r="Q175" s="147">
        <v>0</v>
      </c>
      <c r="R175" s="147">
        <f t="shared" si="10"/>
        <v>0</v>
      </c>
      <c r="S175" s="147">
        <v>0</v>
      </c>
      <c r="T175" s="148">
        <f t="shared" si="11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9" t="s">
        <v>161</v>
      </c>
      <c r="AT175" s="149" t="s">
        <v>224</v>
      </c>
      <c r="AU175" s="149" t="s">
        <v>83</v>
      </c>
      <c r="AY175" s="18" t="s">
        <v>120</v>
      </c>
      <c r="BE175" s="150">
        <f t="shared" si="12"/>
        <v>0</v>
      </c>
      <c r="BF175" s="150">
        <f t="shared" si="13"/>
        <v>0</v>
      </c>
      <c r="BG175" s="150">
        <f t="shared" si="14"/>
        <v>0</v>
      </c>
      <c r="BH175" s="150">
        <f t="shared" si="15"/>
        <v>0</v>
      </c>
      <c r="BI175" s="150">
        <f t="shared" si="16"/>
        <v>0</v>
      </c>
      <c r="BJ175" s="18" t="s">
        <v>8</v>
      </c>
      <c r="BK175" s="150">
        <f t="shared" si="17"/>
        <v>0</v>
      </c>
      <c r="BL175" s="18" t="s">
        <v>127</v>
      </c>
      <c r="BM175" s="149" t="s">
        <v>265</v>
      </c>
    </row>
    <row r="176" spans="1:65" s="2" customFormat="1" ht="16.5" customHeight="1">
      <c r="A176" s="30"/>
      <c r="B176" s="137"/>
      <c r="C176" s="138" t="s">
        <v>266</v>
      </c>
      <c r="D176" s="138" t="s">
        <v>123</v>
      </c>
      <c r="E176" s="139" t="s">
        <v>267</v>
      </c>
      <c r="F176" s="140" t="s">
        <v>268</v>
      </c>
      <c r="G176" s="141" t="s">
        <v>159</v>
      </c>
      <c r="H176" s="142">
        <v>1</v>
      </c>
      <c r="I176" s="143"/>
      <c r="J176" s="143"/>
      <c r="K176" s="144"/>
      <c r="L176" s="31"/>
      <c r="M176" s="145" t="s">
        <v>1</v>
      </c>
      <c r="N176" s="146" t="s">
        <v>42</v>
      </c>
      <c r="O176" s="147">
        <v>0</v>
      </c>
      <c r="P176" s="147">
        <f t="shared" si="9"/>
        <v>0</v>
      </c>
      <c r="Q176" s="147">
        <v>0</v>
      </c>
      <c r="R176" s="147">
        <f t="shared" si="10"/>
        <v>0</v>
      </c>
      <c r="S176" s="147">
        <v>0</v>
      </c>
      <c r="T176" s="148">
        <f t="shared" si="11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9" t="s">
        <v>127</v>
      </c>
      <c r="AT176" s="149" t="s">
        <v>123</v>
      </c>
      <c r="AU176" s="149" t="s">
        <v>83</v>
      </c>
      <c r="AY176" s="18" t="s">
        <v>120</v>
      </c>
      <c r="BE176" s="150">
        <f t="shared" si="12"/>
        <v>0</v>
      </c>
      <c r="BF176" s="150">
        <f t="shared" si="13"/>
        <v>0</v>
      </c>
      <c r="BG176" s="150">
        <f t="shared" si="14"/>
        <v>0</v>
      </c>
      <c r="BH176" s="150">
        <f t="shared" si="15"/>
        <v>0</v>
      </c>
      <c r="BI176" s="150">
        <f t="shared" si="16"/>
        <v>0</v>
      </c>
      <c r="BJ176" s="18" t="s">
        <v>8</v>
      </c>
      <c r="BK176" s="150">
        <f t="shared" si="17"/>
        <v>0</v>
      </c>
      <c r="BL176" s="18" t="s">
        <v>127</v>
      </c>
      <c r="BM176" s="149" t="s">
        <v>269</v>
      </c>
    </row>
    <row r="177" spans="1:65" s="2" customFormat="1" ht="16.5" customHeight="1">
      <c r="A177" s="30"/>
      <c r="B177" s="137"/>
      <c r="C177" s="138" t="s">
        <v>270</v>
      </c>
      <c r="D177" s="138" t="s">
        <v>123</v>
      </c>
      <c r="E177" s="139" t="s">
        <v>271</v>
      </c>
      <c r="F177" s="140" t="s">
        <v>272</v>
      </c>
      <c r="G177" s="141" t="s">
        <v>159</v>
      </c>
      <c r="H177" s="142">
        <v>1</v>
      </c>
      <c r="I177" s="143"/>
      <c r="J177" s="143"/>
      <c r="K177" s="144"/>
      <c r="L177" s="31"/>
      <c r="M177" s="145" t="s">
        <v>1</v>
      </c>
      <c r="N177" s="146" t="s">
        <v>42</v>
      </c>
      <c r="O177" s="147">
        <v>0</v>
      </c>
      <c r="P177" s="147">
        <f t="shared" si="9"/>
        <v>0</v>
      </c>
      <c r="Q177" s="147">
        <v>0</v>
      </c>
      <c r="R177" s="147">
        <f t="shared" si="10"/>
        <v>0</v>
      </c>
      <c r="S177" s="147">
        <v>0</v>
      </c>
      <c r="T177" s="148">
        <f t="shared" si="11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9" t="s">
        <v>127</v>
      </c>
      <c r="AT177" s="149" t="s">
        <v>123</v>
      </c>
      <c r="AU177" s="149" t="s">
        <v>83</v>
      </c>
      <c r="AY177" s="18" t="s">
        <v>120</v>
      </c>
      <c r="BE177" s="150">
        <f t="shared" si="12"/>
        <v>0</v>
      </c>
      <c r="BF177" s="150">
        <f t="shared" si="13"/>
        <v>0</v>
      </c>
      <c r="BG177" s="150">
        <f t="shared" si="14"/>
        <v>0</v>
      </c>
      <c r="BH177" s="150">
        <f t="shared" si="15"/>
        <v>0</v>
      </c>
      <c r="BI177" s="150">
        <f t="shared" si="16"/>
        <v>0</v>
      </c>
      <c r="BJ177" s="18" t="s">
        <v>8</v>
      </c>
      <c r="BK177" s="150">
        <f t="shared" si="17"/>
        <v>0</v>
      </c>
      <c r="BL177" s="18" t="s">
        <v>127</v>
      </c>
      <c r="BM177" s="149" t="s">
        <v>273</v>
      </c>
    </row>
    <row r="178" spans="1:65" s="2" customFormat="1" ht="16.5" customHeight="1">
      <c r="A178" s="30"/>
      <c r="B178" s="137"/>
      <c r="C178" s="138" t="s">
        <v>274</v>
      </c>
      <c r="D178" s="138" t="s">
        <v>123</v>
      </c>
      <c r="E178" s="139" t="s">
        <v>275</v>
      </c>
      <c r="F178" s="140" t="s">
        <v>276</v>
      </c>
      <c r="G178" s="141" t="s">
        <v>159</v>
      </c>
      <c r="H178" s="142">
        <v>1</v>
      </c>
      <c r="I178" s="143"/>
      <c r="J178" s="143"/>
      <c r="K178" s="144"/>
      <c r="L178" s="31"/>
      <c r="M178" s="145" t="s">
        <v>1</v>
      </c>
      <c r="N178" s="146" t="s">
        <v>42</v>
      </c>
      <c r="O178" s="147">
        <v>0</v>
      </c>
      <c r="P178" s="147">
        <f t="shared" si="9"/>
        <v>0</v>
      </c>
      <c r="Q178" s="147">
        <v>0</v>
      </c>
      <c r="R178" s="147">
        <f t="shared" si="10"/>
        <v>0</v>
      </c>
      <c r="S178" s="147">
        <v>0</v>
      </c>
      <c r="T178" s="148">
        <f t="shared" si="11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9" t="s">
        <v>127</v>
      </c>
      <c r="AT178" s="149" t="s">
        <v>123</v>
      </c>
      <c r="AU178" s="149" t="s">
        <v>83</v>
      </c>
      <c r="AY178" s="18" t="s">
        <v>120</v>
      </c>
      <c r="BE178" s="150">
        <f t="shared" si="12"/>
        <v>0</v>
      </c>
      <c r="BF178" s="150">
        <f t="shared" si="13"/>
        <v>0</v>
      </c>
      <c r="BG178" s="150">
        <f t="shared" si="14"/>
        <v>0</v>
      </c>
      <c r="BH178" s="150">
        <f t="shared" si="15"/>
        <v>0</v>
      </c>
      <c r="BI178" s="150">
        <f t="shared" si="16"/>
        <v>0</v>
      </c>
      <c r="BJ178" s="18" t="s">
        <v>8</v>
      </c>
      <c r="BK178" s="150">
        <f t="shared" si="17"/>
        <v>0</v>
      </c>
      <c r="BL178" s="18" t="s">
        <v>127</v>
      </c>
      <c r="BM178" s="149" t="s">
        <v>277</v>
      </c>
    </row>
    <row r="179" spans="1:65" s="2" customFormat="1" ht="16.5" customHeight="1">
      <c r="A179" s="30"/>
      <c r="B179" s="137"/>
      <c r="C179" s="138" t="s">
        <v>278</v>
      </c>
      <c r="D179" s="138" t="s">
        <v>123</v>
      </c>
      <c r="E179" s="139" t="s">
        <v>279</v>
      </c>
      <c r="F179" s="140" t="s">
        <v>280</v>
      </c>
      <c r="G179" s="141" t="s">
        <v>159</v>
      </c>
      <c r="H179" s="142">
        <v>1</v>
      </c>
      <c r="I179" s="143"/>
      <c r="J179" s="143"/>
      <c r="K179" s="144"/>
      <c r="L179" s="31"/>
      <c r="M179" s="145" t="s">
        <v>1</v>
      </c>
      <c r="N179" s="146" t="s">
        <v>42</v>
      </c>
      <c r="O179" s="147">
        <v>0</v>
      </c>
      <c r="P179" s="147">
        <f t="shared" si="9"/>
        <v>0</v>
      </c>
      <c r="Q179" s="147">
        <v>0</v>
      </c>
      <c r="R179" s="147">
        <f t="shared" si="10"/>
        <v>0</v>
      </c>
      <c r="S179" s="147">
        <v>0</v>
      </c>
      <c r="T179" s="148">
        <f t="shared" si="11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9" t="s">
        <v>127</v>
      </c>
      <c r="AT179" s="149" t="s">
        <v>123</v>
      </c>
      <c r="AU179" s="149" t="s">
        <v>83</v>
      </c>
      <c r="AY179" s="18" t="s">
        <v>120</v>
      </c>
      <c r="BE179" s="150">
        <f t="shared" si="12"/>
        <v>0</v>
      </c>
      <c r="BF179" s="150">
        <f t="shared" si="13"/>
        <v>0</v>
      </c>
      <c r="BG179" s="150">
        <f t="shared" si="14"/>
        <v>0</v>
      </c>
      <c r="BH179" s="150">
        <f t="shared" si="15"/>
        <v>0</v>
      </c>
      <c r="BI179" s="150">
        <f t="shared" si="16"/>
        <v>0</v>
      </c>
      <c r="BJ179" s="18" t="s">
        <v>8</v>
      </c>
      <c r="BK179" s="150">
        <f t="shared" si="17"/>
        <v>0</v>
      </c>
      <c r="BL179" s="18" t="s">
        <v>127</v>
      </c>
      <c r="BM179" s="149" t="s">
        <v>281</v>
      </c>
    </row>
    <row r="180" spans="1:65" s="2" customFormat="1" ht="16.5" customHeight="1">
      <c r="A180" s="30"/>
      <c r="B180" s="137"/>
      <c r="C180" s="138" t="s">
        <v>282</v>
      </c>
      <c r="D180" s="138" t="s">
        <v>123</v>
      </c>
      <c r="E180" s="139" t="s">
        <v>283</v>
      </c>
      <c r="F180" s="140" t="s">
        <v>284</v>
      </c>
      <c r="G180" s="141" t="s">
        <v>159</v>
      </c>
      <c r="H180" s="142">
        <v>4</v>
      </c>
      <c r="I180" s="143"/>
      <c r="J180" s="143"/>
      <c r="K180" s="144"/>
      <c r="L180" s="31"/>
      <c r="M180" s="145" t="s">
        <v>1</v>
      </c>
      <c r="N180" s="146" t="s">
        <v>42</v>
      </c>
      <c r="O180" s="147">
        <v>0</v>
      </c>
      <c r="P180" s="147">
        <f t="shared" si="9"/>
        <v>0</v>
      </c>
      <c r="Q180" s="147">
        <v>0</v>
      </c>
      <c r="R180" s="147">
        <f t="shared" si="10"/>
        <v>0</v>
      </c>
      <c r="S180" s="147">
        <v>0</v>
      </c>
      <c r="T180" s="148">
        <f t="shared" si="11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9" t="s">
        <v>127</v>
      </c>
      <c r="AT180" s="149" t="s">
        <v>123</v>
      </c>
      <c r="AU180" s="149" t="s">
        <v>83</v>
      </c>
      <c r="AY180" s="18" t="s">
        <v>120</v>
      </c>
      <c r="BE180" s="150">
        <f t="shared" si="12"/>
        <v>0</v>
      </c>
      <c r="BF180" s="150">
        <f t="shared" si="13"/>
        <v>0</v>
      </c>
      <c r="BG180" s="150">
        <f t="shared" si="14"/>
        <v>0</v>
      </c>
      <c r="BH180" s="150">
        <f t="shared" si="15"/>
        <v>0</v>
      </c>
      <c r="BI180" s="150">
        <f t="shared" si="16"/>
        <v>0</v>
      </c>
      <c r="BJ180" s="18" t="s">
        <v>8</v>
      </c>
      <c r="BK180" s="150">
        <f t="shared" si="17"/>
        <v>0</v>
      </c>
      <c r="BL180" s="18" t="s">
        <v>127</v>
      </c>
      <c r="BM180" s="149" t="s">
        <v>285</v>
      </c>
    </row>
    <row r="181" spans="1:65" s="12" customFormat="1" ht="22.75" customHeight="1">
      <c r="B181" s="125"/>
      <c r="D181" s="126" t="s">
        <v>76</v>
      </c>
      <c r="E181" s="135" t="s">
        <v>286</v>
      </c>
      <c r="F181" s="135" t="s">
        <v>287</v>
      </c>
      <c r="J181" s="136"/>
      <c r="L181" s="125"/>
      <c r="M181" s="129"/>
      <c r="N181" s="130"/>
      <c r="O181" s="130"/>
      <c r="P181" s="131">
        <f>SUM(P182:P185)</f>
        <v>21.682600000000001</v>
      </c>
      <c r="Q181" s="130"/>
      <c r="R181" s="131">
        <f>SUM(R182:R185)</f>
        <v>0.13831199999999999</v>
      </c>
      <c r="S181" s="130"/>
      <c r="T181" s="132">
        <f>SUM(T182:T185)</f>
        <v>0</v>
      </c>
      <c r="AR181" s="126" t="s">
        <v>83</v>
      </c>
      <c r="AT181" s="133" t="s">
        <v>76</v>
      </c>
      <c r="AU181" s="133" t="s">
        <v>8</v>
      </c>
      <c r="AY181" s="126" t="s">
        <v>120</v>
      </c>
      <c r="BK181" s="134">
        <f>SUM(BK182:BK185)</f>
        <v>0</v>
      </c>
    </row>
    <row r="182" spans="1:65" s="2" customFormat="1" ht="24.15" customHeight="1">
      <c r="A182" s="30"/>
      <c r="B182" s="137"/>
      <c r="C182" s="138" t="s">
        <v>288</v>
      </c>
      <c r="D182" s="138" t="s">
        <v>123</v>
      </c>
      <c r="E182" s="139" t="s">
        <v>289</v>
      </c>
      <c r="F182" s="140" t="s">
        <v>290</v>
      </c>
      <c r="G182" s="141" t="s">
        <v>186</v>
      </c>
      <c r="H182" s="142">
        <v>4</v>
      </c>
      <c r="I182" s="143"/>
      <c r="J182" s="143"/>
      <c r="K182" s="144"/>
      <c r="L182" s="31"/>
      <c r="M182" s="145" t="s">
        <v>1</v>
      </c>
      <c r="N182" s="146" t="s">
        <v>42</v>
      </c>
      <c r="O182" s="147">
        <v>1</v>
      </c>
      <c r="P182" s="147">
        <f>O182*H182</f>
        <v>4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9" t="s">
        <v>196</v>
      </c>
      <c r="AT182" s="149" t="s">
        <v>123</v>
      </c>
      <c r="AU182" s="149" t="s">
        <v>83</v>
      </c>
      <c r="AY182" s="18" t="s">
        <v>120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8" t="s">
        <v>8</v>
      </c>
      <c r="BK182" s="150">
        <f>ROUND(I182*H182,0)</f>
        <v>0</v>
      </c>
      <c r="BL182" s="18" t="s">
        <v>196</v>
      </c>
      <c r="BM182" s="149" t="s">
        <v>291</v>
      </c>
    </row>
    <row r="183" spans="1:65" s="2" customFormat="1" ht="24.15" customHeight="1">
      <c r="A183" s="30"/>
      <c r="B183" s="137"/>
      <c r="C183" s="138" t="s">
        <v>292</v>
      </c>
      <c r="D183" s="138" t="s">
        <v>123</v>
      </c>
      <c r="E183" s="139" t="s">
        <v>293</v>
      </c>
      <c r="F183" s="140" t="s">
        <v>294</v>
      </c>
      <c r="G183" s="141" t="s">
        <v>295</v>
      </c>
      <c r="H183" s="142">
        <v>11.4</v>
      </c>
      <c r="I183" s="143"/>
      <c r="J183" s="143"/>
      <c r="K183" s="144"/>
      <c r="L183" s="31"/>
      <c r="M183" s="145" t="s">
        <v>1</v>
      </c>
      <c r="N183" s="146" t="s">
        <v>42</v>
      </c>
      <c r="O183" s="147">
        <v>0.26900000000000002</v>
      </c>
      <c r="P183" s="147">
        <f>O183*H183</f>
        <v>3.0666000000000002</v>
      </c>
      <c r="Q183" s="147">
        <v>1.08E-3</v>
      </c>
      <c r="R183" s="147">
        <f>Q183*H183</f>
        <v>1.2312E-2</v>
      </c>
      <c r="S183" s="147">
        <v>0</v>
      </c>
      <c r="T183" s="148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9" t="s">
        <v>196</v>
      </c>
      <c r="AT183" s="149" t="s">
        <v>123</v>
      </c>
      <c r="AU183" s="149" t="s">
        <v>83</v>
      </c>
      <c r="AY183" s="18" t="s">
        <v>120</v>
      </c>
      <c r="BE183" s="150">
        <f>IF(N183="základní",J183,0)</f>
        <v>0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8" t="s">
        <v>8</v>
      </c>
      <c r="BK183" s="150">
        <f>ROUND(I183*H183,0)</f>
        <v>0</v>
      </c>
      <c r="BL183" s="18" t="s">
        <v>196</v>
      </c>
      <c r="BM183" s="149" t="s">
        <v>296</v>
      </c>
    </row>
    <row r="184" spans="1:65" s="2" customFormat="1" ht="24.15" customHeight="1">
      <c r="A184" s="30"/>
      <c r="B184" s="137"/>
      <c r="C184" s="138" t="s">
        <v>297</v>
      </c>
      <c r="D184" s="138" t="s">
        <v>123</v>
      </c>
      <c r="E184" s="139" t="s">
        <v>298</v>
      </c>
      <c r="F184" s="140" t="s">
        <v>299</v>
      </c>
      <c r="G184" s="141" t="s">
        <v>295</v>
      </c>
      <c r="H184" s="142">
        <v>63</v>
      </c>
      <c r="I184" s="143"/>
      <c r="J184" s="143"/>
      <c r="K184" s="144"/>
      <c r="L184" s="31"/>
      <c r="M184" s="145" t="s">
        <v>1</v>
      </c>
      <c r="N184" s="146" t="s">
        <v>42</v>
      </c>
      <c r="O184" s="147">
        <v>0.23200000000000001</v>
      </c>
      <c r="P184" s="147">
        <f>O184*H184</f>
        <v>14.616000000000001</v>
      </c>
      <c r="Q184" s="147">
        <v>2E-3</v>
      </c>
      <c r="R184" s="147">
        <f>Q184*H184</f>
        <v>0.126</v>
      </c>
      <c r="S184" s="147">
        <v>0</v>
      </c>
      <c r="T184" s="148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9" t="s">
        <v>196</v>
      </c>
      <c r="AT184" s="149" t="s">
        <v>123</v>
      </c>
      <c r="AU184" s="149" t="s">
        <v>83</v>
      </c>
      <c r="AY184" s="18" t="s">
        <v>120</v>
      </c>
      <c r="BE184" s="150">
        <f>IF(N184="základní",J184,0)</f>
        <v>0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8" t="s">
        <v>8</v>
      </c>
      <c r="BK184" s="150">
        <f>ROUND(I184*H184,0)</f>
        <v>0</v>
      </c>
      <c r="BL184" s="18" t="s">
        <v>196</v>
      </c>
      <c r="BM184" s="149" t="s">
        <v>300</v>
      </c>
    </row>
    <row r="185" spans="1:65" s="2" customFormat="1" ht="24.15" customHeight="1">
      <c r="A185" s="30"/>
      <c r="B185" s="137"/>
      <c r="C185" s="138" t="s">
        <v>301</v>
      </c>
      <c r="D185" s="138" t="s">
        <v>123</v>
      </c>
      <c r="E185" s="139" t="s">
        <v>302</v>
      </c>
      <c r="F185" s="140" t="s">
        <v>303</v>
      </c>
      <c r="G185" s="141" t="s">
        <v>304</v>
      </c>
      <c r="H185" s="142">
        <v>386.87</v>
      </c>
      <c r="I185" s="143"/>
      <c r="J185" s="143"/>
      <c r="K185" s="144"/>
      <c r="L185" s="31"/>
      <c r="M185" s="145" t="s">
        <v>1</v>
      </c>
      <c r="N185" s="146" t="s">
        <v>42</v>
      </c>
      <c r="O185" s="147">
        <v>0</v>
      </c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9" t="s">
        <v>196</v>
      </c>
      <c r="AT185" s="149" t="s">
        <v>123</v>
      </c>
      <c r="AU185" s="149" t="s">
        <v>83</v>
      </c>
      <c r="AY185" s="18" t="s">
        <v>120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8" t="s">
        <v>8</v>
      </c>
      <c r="BK185" s="150">
        <f>ROUND(I185*H185,0)</f>
        <v>0</v>
      </c>
      <c r="BL185" s="18" t="s">
        <v>196</v>
      </c>
      <c r="BM185" s="149" t="s">
        <v>305</v>
      </c>
    </row>
    <row r="186" spans="1:65" s="12" customFormat="1" ht="22.75" customHeight="1">
      <c r="B186" s="125"/>
      <c r="D186" s="126" t="s">
        <v>76</v>
      </c>
      <c r="E186" s="135" t="s">
        <v>306</v>
      </c>
      <c r="F186" s="135" t="s">
        <v>307</v>
      </c>
      <c r="J186" s="136"/>
      <c r="L186" s="125"/>
      <c r="M186" s="129"/>
      <c r="N186" s="130"/>
      <c r="O186" s="130"/>
      <c r="P186" s="131">
        <f>SUM(P187:P220)</f>
        <v>0</v>
      </c>
      <c r="Q186" s="130"/>
      <c r="R186" s="131">
        <f>SUM(R187:R220)</f>
        <v>0</v>
      </c>
      <c r="S186" s="130"/>
      <c r="T186" s="132">
        <f>SUM(T187:T220)</f>
        <v>0</v>
      </c>
      <c r="AR186" s="126" t="s">
        <v>83</v>
      </c>
      <c r="AT186" s="133" t="s">
        <v>76</v>
      </c>
      <c r="AU186" s="133" t="s">
        <v>8</v>
      </c>
      <c r="AY186" s="126" t="s">
        <v>120</v>
      </c>
      <c r="BK186" s="134">
        <f>SUM(BK187:BK220)</f>
        <v>0</v>
      </c>
    </row>
    <row r="187" spans="1:65" s="2" customFormat="1" ht="16.5" customHeight="1">
      <c r="A187" s="30"/>
      <c r="B187" s="137"/>
      <c r="C187" s="138" t="s">
        <v>308</v>
      </c>
      <c r="D187" s="138" t="s">
        <v>123</v>
      </c>
      <c r="E187" s="139" t="s">
        <v>309</v>
      </c>
      <c r="F187" s="140" t="s">
        <v>310</v>
      </c>
      <c r="G187" s="141" t="s">
        <v>126</v>
      </c>
      <c r="H187" s="142">
        <v>460.77</v>
      </c>
      <c r="I187" s="143"/>
      <c r="J187" s="143"/>
      <c r="K187" s="144"/>
      <c r="L187" s="31"/>
      <c r="M187" s="145" t="s">
        <v>1</v>
      </c>
      <c r="N187" s="146" t="s">
        <v>42</v>
      </c>
      <c r="O187" s="147">
        <v>0</v>
      </c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49" t="s">
        <v>196</v>
      </c>
      <c r="AT187" s="149" t="s">
        <v>123</v>
      </c>
      <c r="AU187" s="149" t="s">
        <v>83</v>
      </c>
      <c r="AY187" s="18" t="s">
        <v>120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8" t="s">
        <v>8</v>
      </c>
      <c r="BK187" s="150">
        <f>ROUND(I187*H187,0)</f>
        <v>0</v>
      </c>
      <c r="BL187" s="18" t="s">
        <v>196</v>
      </c>
      <c r="BM187" s="149" t="s">
        <v>311</v>
      </c>
    </row>
    <row r="188" spans="1:65" s="2" customFormat="1" ht="90">
      <c r="A188" s="30"/>
      <c r="B188" s="31"/>
      <c r="C188" s="30"/>
      <c r="D188" s="152" t="s">
        <v>312</v>
      </c>
      <c r="E188" s="30"/>
      <c r="F188" s="176" t="s">
        <v>313</v>
      </c>
      <c r="G188" s="30"/>
      <c r="H188" s="30"/>
      <c r="I188" s="30"/>
      <c r="J188" s="30"/>
      <c r="K188" s="30"/>
      <c r="L188" s="31"/>
      <c r="M188" s="177"/>
      <c r="N188" s="178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8" t="s">
        <v>312</v>
      </c>
      <c r="AU188" s="18" t="s">
        <v>83</v>
      </c>
    </row>
    <row r="189" spans="1:65" s="15" customFormat="1">
      <c r="B189" s="179"/>
      <c r="D189" s="152" t="s">
        <v>129</v>
      </c>
      <c r="E189" s="180" t="s">
        <v>1</v>
      </c>
      <c r="F189" s="181" t="s">
        <v>314</v>
      </c>
      <c r="H189" s="180" t="s">
        <v>1</v>
      </c>
      <c r="L189" s="179"/>
      <c r="M189" s="182"/>
      <c r="N189" s="183"/>
      <c r="O189" s="183"/>
      <c r="P189" s="183"/>
      <c r="Q189" s="183"/>
      <c r="R189" s="183"/>
      <c r="S189" s="183"/>
      <c r="T189" s="184"/>
      <c r="AT189" s="180" t="s">
        <v>129</v>
      </c>
      <c r="AU189" s="180" t="s">
        <v>83</v>
      </c>
      <c r="AV189" s="15" t="s">
        <v>8</v>
      </c>
      <c r="AW189" s="15" t="s">
        <v>34</v>
      </c>
      <c r="AX189" s="15" t="s">
        <v>77</v>
      </c>
      <c r="AY189" s="180" t="s">
        <v>120</v>
      </c>
    </row>
    <row r="190" spans="1:65" s="13" customFormat="1">
      <c r="B190" s="151"/>
      <c r="D190" s="152" t="s">
        <v>129</v>
      </c>
      <c r="E190" s="153" t="s">
        <v>1</v>
      </c>
      <c r="F190" s="154" t="s">
        <v>315</v>
      </c>
      <c r="H190" s="155">
        <v>388</v>
      </c>
      <c r="L190" s="151"/>
      <c r="M190" s="156"/>
      <c r="N190" s="157"/>
      <c r="O190" s="157"/>
      <c r="P190" s="157"/>
      <c r="Q190" s="157"/>
      <c r="R190" s="157"/>
      <c r="S190" s="157"/>
      <c r="T190" s="158"/>
      <c r="AT190" s="153" t="s">
        <v>129</v>
      </c>
      <c r="AU190" s="153" t="s">
        <v>83</v>
      </c>
      <c r="AV190" s="13" t="s">
        <v>83</v>
      </c>
      <c r="AW190" s="13" t="s">
        <v>34</v>
      </c>
      <c r="AX190" s="13" t="s">
        <v>77</v>
      </c>
      <c r="AY190" s="153" t="s">
        <v>120</v>
      </c>
    </row>
    <row r="191" spans="1:65" s="15" customFormat="1">
      <c r="B191" s="179"/>
      <c r="D191" s="152" t="s">
        <v>129</v>
      </c>
      <c r="E191" s="180" t="s">
        <v>1</v>
      </c>
      <c r="F191" s="181" t="s">
        <v>316</v>
      </c>
      <c r="H191" s="180" t="s">
        <v>1</v>
      </c>
      <c r="L191" s="179"/>
      <c r="M191" s="182"/>
      <c r="N191" s="183"/>
      <c r="O191" s="183"/>
      <c r="P191" s="183"/>
      <c r="Q191" s="183"/>
      <c r="R191" s="183"/>
      <c r="S191" s="183"/>
      <c r="T191" s="184"/>
      <c r="AT191" s="180" t="s">
        <v>129</v>
      </c>
      <c r="AU191" s="180" t="s">
        <v>83</v>
      </c>
      <c r="AV191" s="15" t="s">
        <v>8</v>
      </c>
      <c r="AW191" s="15" t="s">
        <v>34</v>
      </c>
      <c r="AX191" s="15" t="s">
        <v>77</v>
      </c>
      <c r="AY191" s="180" t="s">
        <v>120</v>
      </c>
    </row>
    <row r="192" spans="1:65" s="13" customFormat="1">
      <c r="B192" s="151"/>
      <c r="D192" s="152" t="s">
        <v>129</v>
      </c>
      <c r="E192" s="153" t="s">
        <v>1</v>
      </c>
      <c r="F192" s="154" t="s">
        <v>317</v>
      </c>
      <c r="H192" s="155">
        <v>61.97</v>
      </c>
      <c r="L192" s="151"/>
      <c r="M192" s="156"/>
      <c r="N192" s="157"/>
      <c r="O192" s="157"/>
      <c r="P192" s="157"/>
      <c r="Q192" s="157"/>
      <c r="R192" s="157"/>
      <c r="S192" s="157"/>
      <c r="T192" s="158"/>
      <c r="AT192" s="153" t="s">
        <v>129</v>
      </c>
      <c r="AU192" s="153" t="s">
        <v>83</v>
      </c>
      <c r="AV192" s="13" t="s">
        <v>83</v>
      </c>
      <c r="AW192" s="13" t="s">
        <v>34</v>
      </c>
      <c r="AX192" s="13" t="s">
        <v>77</v>
      </c>
      <c r="AY192" s="153" t="s">
        <v>120</v>
      </c>
    </row>
    <row r="193" spans="1:65" s="15" customFormat="1">
      <c r="B193" s="179"/>
      <c r="D193" s="152" t="s">
        <v>129</v>
      </c>
      <c r="E193" s="180" t="s">
        <v>1</v>
      </c>
      <c r="F193" s="181" t="s">
        <v>318</v>
      </c>
      <c r="H193" s="180" t="s">
        <v>1</v>
      </c>
      <c r="L193" s="179"/>
      <c r="M193" s="182"/>
      <c r="N193" s="183"/>
      <c r="O193" s="183"/>
      <c r="P193" s="183"/>
      <c r="Q193" s="183"/>
      <c r="R193" s="183"/>
      <c r="S193" s="183"/>
      <c r="T193" s="184"/>
      <c r="AT193" s="180" t="s">
        <v>129</v>
      </c>
      <c r="AU193" s="180" t="s">
        <v>83</v>
      </c>
      <c r="AV193" s="15" t="s">
        <v>8</v>
      </c>
      <c r="AW193" s="15" t="s">
        <v>34</v>
      </c>
      <c r="AX193" s="15" t="s">
        <v>77</v>
      </c>
      <c r="AY193" s="180" t="s">
        <v>120</v>
      </c>
    </row>
    <row r="194" spans="1:65" s="13" customFormat="1">
      <c r="B194" s="151"/>
      <c r="D194" s="152" t="s">
        <v>129</v>
      </c>
      <c r="E194" s="153" t="s">
        <v>1</v>
      </c>
      <c r="F194" s="154" t="s">
        <v>319</v>
      </c>
      <c r="H194" s="155">
        <v>10.8</v>
      </c>
      <c r="L194" s="151"/>
      <c r="M194" s="156"/>
      <c r="N194" s="157"/>
      <c r="O194" s="157"/>
      <c r="P194" s="157"/>
      <c r="Q194" s="157"/>
      <c r="R194" s="157"/>
      <c r="S194" s="157"/>
      <c r="T194" s="158"/>
      <c r="AT194" s="153" t="s">
        <v>129</v>
      </c>
      <c r="AU194" s="153" t="s">
        <v>83</v>
      </c>
      <c r="AV194" s="13" t="s">
        <v>83</v>
      </c>
      <c r="AW194" s="13" t="s">
        <v>34</v>
      </c>
      <c r="AX194" s="13" t="s">
        <v>77</v>
      </c>
      <c r="AY194" s="153" t="s">
        <v>120</v>
      </c>
    </row>
    <row r="195" spans="1:65" s="14" customFormat="1">
      <c r="B195" s="159"/>
      <c r="D195" s="152" t="s">
        <v>129</v>
      </c>
      <c r="E195" s="160" t="s">
        <v>1</v>
      </c>
      <c r="F195" s="161" t="s">
        <v>148</v>
      </c>
      <c r="H195" s="162">
        <v>460.77000000000004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0" t="s">
        <v>129</v>
      </c>
      <c r="AU195" s="160" t="s">
        <v>83</v>
      </c>
      <c r="AV195" s="14" t="s">
        <v>127</v>
      </c>
      <c r="AW195" s="14" t="s">
        <v>34</v>
      </c>
      <c r="AX195" s="14" t="s">
        <v>8</v>
      </c>
      <c r="AY195" s="160" t="s">
        <v>120</v>
      </c>
    </row>
    <row r="196" spans="1:65" s="2" customFormat="1" ht="16.5" customHeight="1">
      <c r="A196" s="30"/>
      <c r="B196" s="137"/>
      <c r="C196" s="138" t="s">
        <v>320</v>
      </c>
      <c r="D196" s="138" t="s">
        <v>123</v>
      </c>
      <c r="E196" s="139" t="s">
        <v>321</v>
      </c>
      <c r="F196" s="140" t="s">
        <v>322</v>
      </c>
      <c r="G196" s="141" t="s">
        <v>295</v>
      </c>
      <c r="H196" s="142">
        <v>340</v>
      </c>
      <c r="I196" s="143"/>
      <c r="J196" s="143"/>
      <c r="K196" s="144"/>
      <c r="L196" s="31"/>
      <c r="M196" s="145" t="s">
        <v>1</v>
      </c>
      <c r="N196" s="146" t="s">
        <v>42</v>
      </c>
      <c r="O196" s="147">
        <v>0</v>
      </c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9" t="s">
        <v>196</v>
      </c>
      <c r="AT196" s="149" t="s">
        <v>123</v>
      </c>
      <c r="AU196" s="149" t="s">
        <v>83</v>
      </c>
      <c r="AY196" s="18" t="s">
        <v>120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8" t="s">
        <v>8</v>
      </c>
      <c r="BK196" s="150">
        <f>ROUND(I196*H196,0)</f>
        <v>0</v>
      </c>
      <c r="BL196" s="18" t="s">
        <v>196</v>
      </c>
      <c r="BM196" s="149" t="s">
        <v>323</v>
      </c>
    </row>
    <row r="197" spans="1:65" s="2" customFormat="1" ht="27">
      <c r="A197" s="30"/>
      <c r="B197" s="31"/>
      <c r="C197" s="30"/>
      <c r="D197" s="152" t="s">
        <v>312</v>
      </c>
      <c r="E197" s="30"/>
      <c r="F197" s="176" t="s">
        <v>324</v>
      </c>
      <c r="G197" s="30"/>
      <c r="H197" s="30"/>
      <c r="I197" s="30"/>
      <c r="J197" s="30"/>
      <c r="K197" s="30"/>
      <c r="L197" s="31"/>
      <c r="M197" s="177"/>
      <c r="N197" s="178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8" t="s">
        <v>312</v>
      </c>
      <c r="AU197" s="18" t="s">
        <v>83</v>
      </c>
    </row>
    <row r="198" spans="1:65" s="13" customFormat="1">
      <c r="B198" s="151"/>
      <c r="D198" s="152" t="s">
        <v>129</v>
      </c>
      <c r="E198" s="153" t="s">
        <v>1</v>
      </c>
      <c r="F198" s="154" t="s">
        <v>325</v>
      </c>
      <c r="H198" s="155">
        <v>340</v>
      </c>
      <c r="L198" s="151"/>
      <c r="M198" s="156"/>
      <c r="N198" s="157"/>
      <c r="O198" s="157"/>
      <c r="P198" s="157"/>
      <c r="Q198" s="157"/>
      <c r="R198" s="157"/>
      <c r="S198" s="157"/>
      <c r="T198" s="158"/>
      <c r="AT198" s="153" t="s">
        <v>129</v>
      </c>
      <c r="AU198" s="153" t="s">
        <v>83</v>
      </c>
      <c r="AV198" s="13" t="s">
        <v>83</v>
      </c>
      <c r="AW198" s="13" t="s">
        <v>34</v>
      </c>
      <c r="AX198" s="13" t="s">
        <v>8</v>
      </c>
      <c r="AY198" s="153" t="s">
        <v>120</v>
      </c>
    </row>
    <row r="199" spans="1:65" s="2" customFormat="1" ht="16.5" customHeight="1">
      <c r="A199" s="30"/>
      <c r="B199" s="137"/>
      <c r="C199" s="138" t="s">
        <v>326</v>
      </c>
      <c r="D199" s="138" t="s">
        <v>123</v>
      </c>
      <c r="E199" s="139" t="s">
        <v>327</v>
      </c>
      <c r="F199" s="140" t="s">
        <v>328</v>
      </c>
      <c r="G199" s="141" t="s">
        <v>159</v>
      </c>
      <c r="H199" s="142">
        <v>460.77</v>
      </c>
      <c r="I199" s="143"/>
      <c r="J199" s="143"/>
      <c r="K199" s="144"/>
      <c r="L199" s="31"/>
      <c r="M199" s="145" t="s">
        <v>1</v>
      </c>
      <c r="N199" s="146" t="s">
        <v>42</v>
      </c>
      <c r="O199" s="147">
        <v>0</v>
      </c>
      <c r="P199" s="147">
        <f>O199*H199</f>
        <v>0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9" t="s">
        <v>196</v>
      </c>
      <c r="AT199" s="149" t="s">
        <v>123</v>
      </c>
      <c r="AU199" s="149" t="s">
        <v>83</v>
      </c>
      <c r="AY199" s="18" t="s">
        <v>120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8" t="s">
        <v>8</v>
      </c>
      <c r="BK199" s="150">
        <f>ROUND(I199*H199,0)</f>
        <v>0</v>
      </c>
      <c r="BL199" s="18" t="s">
        <v>196</v>
      </c>
      <c r="BM199" s="149" t="s">
        <v>329</v>
      </c>
    </row>
    <row r="200" spans="1:65" s="15" customFormat="1">
      <c r="B200" s="179"/>
      <c r="D200" s="152" t="s">
        <v>129</v>
      </c>
      <c r="E200" s="180" t="s">
        <v>1</v>
      </c>
      <c r="F200" s="181" t="s">
        <v>314</v>
      </c>
      <c r="H200" s="180" t="s">
        <v>1</v>
      </c>
      <c r="L200" s="179"/>
      <c r="M200" s="182"/>
      <c r="N200" s="183"/>
      <c r="O200" s="183"/>
      <c r="P200" s="183"/>
      <c r="Q200" s="183"/>
      <c r="R200" s="183"/>
      <c r="S200" s="183"/>
      <c r="T200" s="184"/>
      <c r="AT200" s="180" t="s">
        <v>129</v>
      </c>
      <c r="AU200" s="180" t="s">
        <v>83</v>
      </c>
      <c r="AV200" s="15" t="s">
        <v>8</v>
      </c>
      <c r="AW200" s="15" t="s">
        <v>34</v>
      </c>
      <c r="AX200" s="15" t="s">
        <v>77</v>
      </c>
      <c r="AY200" s="180" t="s">
        <v>120</v>
      </c>
    </row>
    <row r="201" spans="1:65" s="13" customFormat="1">
      <c r="B201" s="151"/>
      <c r="D201" s="152" t="s">
        <v>129</v>
      </c>
      <c r="E201" s="153" t="s">
        <v>1</v>
      </c>
      <c r="F201" s="154" t="s">
        <v>315</v>
      </c>
      <c r="H201" s="155">
        <v>388</v>
      </c>
      <c r="L201" s="151"/>
      <c r="M201" s="156"/>
      <c r="N201" s="157"/>
      <c r="O201" s="157"/>
      <c r="P201" s="157"/>
      <c r="Q201" s="157"/>
      <c r="R201" s="157"/>
      <c r="S201" s="157"/>
      <c r="T201" s="158"/>
      <c r="AT201" s="153" t="s">
        <v>129</v>
      </c>
      <c r="AU201" s="153" t="s">
        <v>83</v>
      </c>
      <c r="AV201" s="13" t="s">
        <v>83</v>
      </c>
      <c r="AW201" s="13" t="s">
        <v>34</v>
      </c>
      <c r="AX201" s="13" t="s">
        <v>77</v>
      </c>
      <c r="AY201" s="153" t="s">
        <v>120</v>
      </c>
    </row>
    <row r="202" spans="1:65" s="15" customFormat="1">
      <c r="B202" s="179"/>
      <c r="D202" s="152" t="s">
        <v>129</v>
      </c>
      <c r="E202" s="180" t="s">
        <v>1</v>
      </c>
      <c r="F202" s="181" t="s">
        <v>316</v>
      </c>
      <c r="H202" s="180" t="s">
        <v>1</v>
      </c>
      <c r="L202" s="179"/>
      <c r="M202" s="182"/>
      <c r="N202" s="183"/>
      <c r="O202" s="183"/>
      <c r="P202" s="183"/>
      <c r="Q202" s="183"/>
      <c r="R202" s="183"/>
      <c r="S202" s="183"/>
      <c r="T202" s="184"/>
      <c r="AT202" s="180" t="s">
        <v>129</v>
      </c>
      <c r="AU202" s="180" t="s">
        <v>83</v>
      </c>
      <c r="AV202" s="15" t="s">
        <v>8</v>
      </c>
      <c r="AW202" s="15" t="s">
        <v>34</v>
      </c>
      <c r="AX202" s="15" t="s">
        <v>77</v>
      </c>
      <c r="AY202" s="180" t="s">
        <v>120</v>
      </c>
    </row>
    <row r="203" spans="1:65" s="13" customFormat="1">
      <c r="B203" s="151"/>
      <c r="D203" s="152" t="s">
        <v>129</v>
      </c>
      <c r="E203" s="153" t="s">
        <v>1</v>
      </c>
      <c r="F203" s="154" t="s">
        <v>317</v>
      </c>
      <c r="H203" s="155">
        <v>61.97</v>
      </c>
      <c r="L203" s="151"/>
      <c r="M203" s="156"/>
      <c r="N203" s="157"/>
      <c r="O203" s="157"/>
      <c r="P203" s="157"/>
      <c r="Q203" s="157"/>
      <c r="R203" s="157"/>
      <c r="S203" s="157"/>
      <c r="T203" s="158"/>
      <c r="AT203" s="153" t="s">
        <v>129</v>
      </c>
      <c r="AU203" s="153" t="s">
        <v>83</v>
      </c>
      <c r="AV203" s="13" t="s">
        <v>83</v>
      </c>
      <c r="AW203" s="13" t="s">
        <v>34</v>
      </c>
      <c r="AX203" s="13" t="s">
        <v>77</v>
      </c>
      <c r="AY203" s="153" t="s">
        <v>120</v>
      </c>
    </row>
    <row r="204" spans="1:65" s="15" customFormat="1">
      <c r="B204" s="179"/>
      <c r="D204" s="152" t="s">
        <v>129</v>
      </c>
      <c r="E204" s="180" t="s">
        <v>1</v>
      </c>
      <c r="F204" s="181" t="s">
        <v>318</v>
      </c>
      <c r="H204" s="180" t="s">
        <v>1</v>
      </c>
      <c r="L204" s="179"/>
      <c r="M204" s="182"/>
      <c r="N204" s="183"/>
      <c r="O204" s="183"/>
      <c r="P204" s="183"/>
      <c r="Q204" s="183"/>
      <c r="R204" s="183"/>
      <c r="S204" s="183"/>
      <c r="T204" s="184"/>
      <c r="AT204" s="180" t="s">
        <v>129</v>
      </c>
      <c r="AU204" s="180" t="s">
        <v>83</v>
      </c>
      <c r="AV204" s="15" t="s">
        <v>8</v>
      </c>
      <c r="AW204" s="15" t="s">
        <v>34</v>
      </c>
      <c r="AX204" s="15" t="s">
        <v>77</v>
      </c>
      <c r="AY204" s="180" t="s">
        <v>120</v>
      </c>
    </row>
    <row r="205" spans="1:65" s="13" customFormat="1">
      <c r="B205" s="151"/>
      <c r="D205" s="152" t="s">
        <v>129</v>
      </c>
      <c r="E205" s="153" t="s">
        <v>1</v>
      </c>
      <c r="F205" s="154" t="s">
        <v>319</v>
      </c>
      <c r="H205" s="155">
        <v>10.8</v>
      </c>
      <c r="L205" s="151"/>
      <c r="M205" s="156"/>
      <c r="N205" s="157"/>
      <c r="O205" s="157"/>
      <c r="P205" s="157"/>
      <c r="Q205" s="157"/>
      <c r="R205" s="157"/>
      <c r="S205" s="157"/>
      <c r="T205" s="158"/>
      <c r="AT205" s="153" t="s">
        <v>129</v>
      </c>
      <c r="AU205" s="153" t="s">
        <v>83</v>
      </c>
      <c r="AV205" s="13" t="s">
        <v>83</v>
      </c>
      <c r="AW205" s="13" t="s">
        <v>34</v>
      </c>
      <c r="AX205" s="13" t="s">
        <v>77</v>
      </c>
      <c r="AY205" s="153" t="s">
        <v>120</v>
      </c>
    </row>
    <row r="206" spans="1:65" s="14" customFormat="1">
      <c r="B206" s="159"/>
      <c r="D206" s="152" t="s">
        <v>129</v>
      </c>
      <c r="E206" s="160" t="s">
        <v>1</v>
      </c>
      <c r="F206" s="161" t="s">
        <v>148</v>
      </c>
      <c r="H206" s="162">
        <v>460.77000000000004</v>
      </c>
      <c r="L206" s="159"/>
      <c r="M206" s="163"/>
      <c r="N206" s="164"/>
      <c r="O206" s="164"/>
      <c r="P206" s="164"/>
      <c r="Q206" s="164"/>
      <c r="R206" s="164"/>
      <c r="S206" s="164"/>
      <c r="T206" s="165"/>
      <c r="AT206" s="160" t="s">
        <v>129</v>
      </c>
      <c r="AU206" s="160" t="s">
        <v>83</v>
      </c>
      <c r="AV206" s="14" t="s">
        <v>127</v>
      </c>
      <c r="AW206" s="14" t="s">
        <v>34</v>
      </c>
      <c r="AX206" s="14" t="s">
        <v>8</v>
      </c>
      <c r="AY206" s="160" t="s">
        <v>120</v>
      </c>
    </row>
    <row r="207" spans="1:65" s="2" customFormat="1" ht="16.5" customHeight="1">
      <c r="A207" s="30"/>
      <c r="B207" s="137"/>
      <c r="C207" s="138" t="s">
        <v>330</v>
      </c>
      <c r="D207" s="138" t="s">
        <v>123</v>
      </c>
      <c r="E207" s="139" t="s">
        <v>331</v>
      </c>
      <c r="F207" s="140" t="s">
        <v>332</v>
      </c>
      <c r="G207" s="141" t="s">
        <v>159</v>
      </c>
      <c r="H207" s="142">
        <v>460.77</v>
      </c>
      <c r="I207" s="143"/>
      <c r="J207" s="143"/>
      <c r="K207" s="144"/>
      <c r="L207" s="31"/>
      <c r="M207" s="145" t="s">
        <v>1</v>
      </c>
      <c r="N207" s="146" t="s">
        <v>42</v>
      </c>
      <c r="O207" s="147">
        <v>0</v>
      </c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9" t="s">
        <v>196</v>
      </c>
      <c r="AT207" s="149" t="s">
        <v>123</v>
      </c>
      <c r="AU207" s="149" t="s">
        <v>83</v>
      </c>
      <c r="AY207" s="18" t="s">
        <v>120</v>
      </c>
      <c r="BE207" s="150">
        <f>IF(N207="základní",J207,0)</f>
        <v>0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8" t="s">
        <v>8</v>
      </c>
      <c r="BK207" s="150">
        <f>ROUND(I207*H207,0)</f>
        <v>0</v>
      </c>
      <c r="BL207" s="18" t="s">
        <v>196</v>
      </c>
      <c r="BM207" s="149" t="s">
        <v>333</v>
      </c>
    </row>
    <row r="208" spans="1:65" s="2" customFormat="1" ht="18">
      <c r="A208" s="30"/>
      <c r="B208" s="31"/>
      <c r="C208" s="30"/>
      <c r="D208" s="152" t="s">
        <v>312</v>
      </c>
      <c r="E208" s="30"/>
      <c r="F208" s="176" t="s">
        <v>334</v>
      </c>
      <c r="G208" s="30"/>
      <c r="H208" s="30"/>
      <c r="I208" s="30"/>
      <c r="J208" s="30"/>
      <c r="K208" s="30"/>
      <c r="L208" s="31"/>
      <c r="M208" s="177"/>
      <c r="N208" s="178"/>
      <c r="O208" s="56"/>
      <c r="P208" s="56"/>
      <c r="Q208" s="56"/>
      <c r="R208" s="56"/>
      <c r="S208" s="56"/>
      <c r="T208" s="57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8" t="s">
        <v>312</v>
      </c>
      <c r="AU208" s="18" t="s">
        <v>83</v>
      </c>
    </row>
    <row r="209" spans="1:65" s="2" customFormat="1" ht="16.5" customHeight="1">
      <c r="A209" s="30"/>
      <c r="B209" s="137"/>
      <c r="C209" s="138" t="s">
        <v>335</v>
      </c>
      <c r="D209" s="138" t="s">
        <v>123</v>
      </c>
      <c r="E209" s="139" t="s">
        <v>336</v>
      </c>
      <c r="F209" s="140" t="s">
        <v>337</v>
      </c>
      <c r="G209" s="141" t="s">
        <v>159</v>
      </c>
      <c r="H209" s="142">
        <v>8</v>
      </c>
      <c r="I209" s="143"/>
      <c r="J209" s="143"/>
      <c r="K209" s="144"/>
      <c r="L209" s="31"/>
      <c r="M209" s="145" t="s">
        <v>1</v>
      </c>
      <c r="N209" s="146" t="s">
        <v>42</v>
      </c>
      <c r="O209" s="147">
        <v>0</v>
      </c>
      <c r="P209" s="147">
        <f>O209*H209</f>
        <v>0</v>
      </c>
      <c r="Q209" s="147">
        <v>0</v>
      </c>
      <c r="R209" s="147">
        <f>Q209*H209</f>
        <v>0</v>
      </c>
      <c r="S209" s="147">
        <v>0</v>
      </c>
      <c r="T209" s="148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9" t="s">
        <v>196</v>
      </c>
      <c r="AT209" s="149" t="s">
        <v>123</v>
      </c>
      <c r="AU209" s="149" t="s">
        <v>83</v>
      </c>
      <c r="AY209" s="18" t="s">
        <v>120</v>
      </c>
      <c r="BE209" s="150">
        <f>IF(N209="základní",J209,0)</f>
        <v>0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8" t="s">
        <v>8</v>
      </c>
      <c r="BK209" s="150">
        <f>ROUND(I209*H209,0)</f>
        <v>0</v>
      </c>
      <c r="BL209" s="18" t="s">
        <v>196</v>
      </c>
      <c r="BM209" s="149" t="s">
        <v>338</v>
      </c>
    </row>
    <row r="210" spans="1:65" s="2" customFormat="1" ht="27">
      <c r="A210" s="30"/>
      <c r="B210" s="31"/>
      <c r="C210" s="30"/>
      <c r="D210" s="152" t="s">
        <v>312</v>
      </c>
      <c r="E210" s="30"/>
      <c r="F210" s="176" t="s">
        <v>339</v>
      </c>
      <c r="G210" s="30"/>
      <c r="H210" s="30"/>
      <c r="I210" s="30"/>
      <c r="J210" s="30"/>
      <c r="K210" s="30"/>
      <c r="L210" s="31"/>
      <c r="M210" s="177"/>
      <c r="N210" s="178"/>
      <c r="O210" s="56"/>
      <c r="P210" s="56"/>
      <c r="Q210" s="56"/>
      <c r="R210" s="56"/>
      <c r="S210" s="56"/>
      <c r="T210" s="57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8" t="s">
        <v>312</v>
      </c>
      <c r="AU210" s="18" t="s">
        <v>83</v>
      </c>
    </row>
    <row r="211" spans="1:65" s="2" customFormat="1" ht="16.5" customHeight="1">
      <c r="A211" s="30"/>
      <c r="B211" s="137"/>
      <c r="C211" s="138" t="s">
        <v>340</v>
      </c>
      <c r="D211" s="138" t="s">
        <v>123</v>
      </c>
      <c r="E211" s="139" t="s">
        <v>341</v>
      </c>
      <c r="F211" s="140" t="s">
        <v>342</v>
      </c>
      <c r="G211" s="141" t="s">
        <v>159</v>
      </c>
      <c r="H211" s="142">
        <v>216</v>
      </c>
      <c r="I211" s="143"/>
      <c r="J211" s="143"/>
      <c r="K211" s="144"/>
      <c r="L211" s="31"/>
      <c r="M211" s="145" t="s">
        <v>1</v>
      </c>
      <c r="N211" s="146" t="s">
        <v>42</v>
      </c>
      <c r="O211" s="147">
        <v>0</v>
      </c>
      <c r="P211" s="147">
        <f>O211*H211</f>
        <v>0</v>
      </c>
      <c r="Q211" s="147">
        <v>0</v>
      </c>
      <c r="R211" s="147">
        <f>Q211*H211</f>
        <v>0</v>
      </c>
      <c r="S211" s="147">
        <v>0</v>
      </c>
      <c r="T211" s="148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49" t="s">
        <v>196</v>
      </c>
      <c r="AT211" s="149" t="s">
        <v>123</v>
      </c>
      <c r="AU211" s="149" t="s">
        <v>83</v>
      </c>
      <c r="AY211" s="18" t="s">
        <v>120</v>
      </c>
      <c r="BE211" s="150">
        <f>IF(N211="základní",J211,0)</f>
        <v>0</v>
      </c>
      <c r="BF211" s="150">
        <f>IF(N211="snížená",J211,0)</f>
        <v>0</v>
      </c>
      <c r="BG211" s="150">
        <f>IF(N211="zákl. přenesená",J211,0)</f>
        <v>0</v>
      </c>
      <c r="BH211" s="150">
        <f>IF(N211="sníž. přenesená",J211,0)</f>
        <v>0</v>
      </c>
      <c r="BI211" s="150">
        <f>IF(N211="nulová",J211,0)</f>
        <v>0</v>
      </c>
      <c r="BJ211" s="18" t="s">
        <v>8</v>
      </c>
      <c r="BK211" s="150">
        <f>ROUND(I211*H211,0)</f>
        <v>0</v>
      </c>
      <c r="BL211" s="18" t="s">
        <v>196</v>
      </c>
      <c r="BM211" s="149" t="s">
        <v>343</v>
      </c>
    </row>
    <row r="212" spans="1:65" s="2" customFormat="1" ht="27">
      <c r="A212" s="30"/>
      <c r="B212" s="31"/>
      <c r="C212" s="30"/>
      <c r="D212" s="152" t="s">
        <v>312</v>
      </c>
      <c r="E212" s="30"/>
      <c r="F212" s="176" t="s">
        <v>344</v>
      </c>
      <c r="G212" s="30"/>
      <c r="H212" s="30"/>
      <c r="I212" s="30"/>
      <c r="J212" s="30"/>
      <c r="K212" s="30"/>
      <c r="L212" s="31"/>
      <c r="M212" s="177"/>
      <c r="N212" s="178"/>
      <c r="O212" s="56"/>
      <c r="P212" s="56"/>
      <c r="Q212" s="56"/>
      <c r="R212" s="56"/>
      <c r="S212" s="56"/>
      <c r="T212" s="57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8" t="s">
        <v>312</v>
      </c>
      <c r="AU212" s="18" t="s">
        <v>83</v>
      </c>
    </row>
    <row r="213" spans="1:65" s="15" customFormat="1">
      <c r="B213" s="179"/>
      <c r="D213" s="152" t="s">
        <v>129</v>
      </c>
      <c r="E213" s="180" t="s">
        <v>1</v>
      </c>
      <c r="F213" s="181" t="s">
        <v>314</v>
      </c>
      <c r="H213" s="180" t="s">
        <v>1</v>
      </c>
      <c r="L213" s="179"/>
      <c r="M213" s="182"/>
      <c r="N213" s="183"/>
      <c r="O213" s="183"/>
      <c r="P213" s="183"/>
      <c r="Q213" s="183"/>
      <c r="R213" s="183"/>
      <c r="S213" s="183"/>
      <c r="T213" s="184"/>
      <c r="AT213" s="180" t="s">
        <v>129</v>
      </c>
      <c r="AU213" s="180" t="s">
        <v>83</v>
      </c>
      <c r="AV213" s="15" t="s">
        <v>8</v>
      </c>
      <c r="AW213" s="15" t="s">
        <v>34</v>
      </c>
      <c r="AX213" s="15" t="s">
        <v>77</v>
      </c>
      <c r="AY213" s="180" t="s">
        <v>120</v>
      </c>
    </row>
    <row r="214" spans="1:65" s="13" customFormat="1">
      <c r="B214" s="151"/>
      <c r="D214" s="152" t="s">
        <v>129</v>
      </c>
      <c r="E214" s="153" t="s">
        <v>1</v>
      </c>
      <c r="F214" s="154" t="s">
        <v>345</v>
      </c>
      <c r="H214" s="155">
        <v>198</v>
      </c>
      <c r="L214" s="151"/>
      <c r="M214" s="156"/>
      <c r="N214" s="157"/>
      <c r="O214" s="157"/>
      <c r="P214" s="157"/>
      <c r="Q214" s="157"/>
      <c r="R214" s="157"/>
      <c r="S214" s="157"/>
      <c r="T214" s="158"/>
      <c r="AT214" s="153" t="s">
        <v>129</v>
      </c>
      <c r="AU214" s="153" t="s">
        <v>83</v>
      </c>
      <c r="AV214" s="13" t="s">
        <v>83</v>
      </c>
      <c r="AW214" s="13" t="s">
        <v>34</v>
      </c>
      <c r="AX214" s="13" t="s">
        <v>77</v>
      </c>
      <c r="AY214" s="153" t="s">
        <v>120</v>
      </c>
    </row>
    <row r="215" spans="1:65" s="15" customFormat="1">
      <c r="B215" s="179"/>
      <c r="D215" s="152" t="s">
        <v>129</v>
      </c>
      <c r="E215" s="180" t="s">
        <v>1</v>
      </c>
      <c r="F215" s="181" t="s">
        <v>346</v>
      </c>
      <c r="H215" s="180" t="s">
        <v>1</v>
      </c>
      <c r="L215" s="179"/>
      <c r="M215" s="182"/>
      <c r="N215" s="183"/>
      <c r="O215" s="183"/>
      <c r="P215" s="183"/>
      <c r="Q215" s="183"/>
      <c r="R215" s="183"/>
      <c r="S215" s="183"/>
      <c r="T215" s="184"/>
      <c r="AT215" s="180" t="s">
        <v>129</v>
      </c>
      <c r="AU215" s="180" t="s">
        <v>83</v>
      </c>
      <c r="AV215" s="15" t="s">
        <v>8</v>
      </c>
      <c r="AW215" s="15" t="s">
        <v>34</v>
      </c>
      <c r="AX215" s="15" t="s">
        <v>77</v>
      </c>
      <c r="AY215" s="180" t="s">
        <v>120</v>
      </c>
    </row>
    <row r="216" spans="1:65" s="13" customFormat="1">
      <c r="B216" s="151"/>
      <c r="D216" s="152" t="s">
        <v>129</v>
      </c>
      <c r="E216" s="153" t="s">
        <v>1</v>
      </c>
      <c r="F216" s="154" t="s">
        <v>151</v>
      </c>
      <c r="H216" s="155">
        <v>6</v>
      </c>
      <c r="L216" s="151"/>
      <c r="M216" s="156"/>
      <c r="N216" s="157"/>
      <c r="O216" s="157"/>
      <c r="P216" s="157"/>
      <c r="Q216" s="157"/>
      <c r="R216" s="157"/>
      <c r="S216" s="157"/>
      <c r="T216" s="158"/>
      <c r="AT216" s="153" t="s">
        <v>129</v>
      </c>
      <c r="AU216" s="153" t="s">
        <v>83</v>
      </c>
      <c r="AV216" s="13" t="s">
        <v>83</v>
      </c>
      <c r="AW216" s="13" t="s">
        <v>34</v>
      </c>
      <c r="AX216" s="13" t="s">
        <v>77</v>
      </c>
      <c r="AY216" s="153" t="s">
        <v>120</v>
      </c>
    </row>
    <row r="217" spans="1:65" s="15" customFormat="1">
      <c r="B217" s="179"/>
      <c r="D217" s="152" t="s">
        <v>129</v>
      </c>
      <c r="E217" s="180" t="s">
        <v>1</v>
      </c>
      <c r="F217" s="181" t="s">
        <v>347</v>
      </c>
      <c r="H217" s="180" t="s">
        <v>1</v>
      </c>
      <c r="L217" s="179"/>
      <c r="M217" s="182"/>
      <c r="N217" s="183"/>
      <c r="O217" s="183"/>
      <c r="P217" s="183"/>
      <c r="Q217" s="183"/>
      <c r="R217" s="183"/>
      <c r="S217" s="183"/>
      <c r="T217" s="184"/>
      <c r="AT217" s="180" t="s">
        <v>129</v>
      </c>
      <c r="AU217" s="180" t="s">
        <v>83</v>
      </c>
      <c r="AV217" s="15" t="s">
        <v>8</v>
      </c>
      <c r="AW217" s="15" t="s">
        <v>34</v>
      </c>
      <c r="AX217" s="15" t="s">
        <v>77</v>
      </c>
      <c r="AY217" s="180" t="s">
        <v>120</v>
      </c>
    </row>
    <row r="218" spans="1:65" s="13" customFormat="1">
      <c r="B218" s="151"/>
      <c r="D218" s="152" t="s">
        <v>129</v>
      </c>
      <c r="E218" s="153" t="s">
        <v>1</v>
      </c>
      <c r="F218" s="154" t="s">
        <v>175</v>
      </c>
      <c r="H218" s="155">
        <v>12</v>
      </c>
      <c r="L218" s="151"/>
      <c r="M218" s="156"/>
      <c r="N218" s="157"/>
      <c r="O218" s="157"/>
      <c r="P218" s="157"/>
      <c r="Q218" s="157"/>
      <c r="R218" s="157"/>
      <c r="S218" s="157"/>
      <c r="T218" s="158"/>
      <c r="AT218" s="153" t="s">
        <v>129</v>
      </c>
      <c r="AU218" s="153" t="s">
        <v>83</v>
      </c>
      <c r="AV218" s="13" t="s">
        <v>83</v>
      </c>
      <c r="AW218" s="13" t="s">
        <v>34</v>
      </c>
      <c r="AX218" s="13" t="s">
        <v>77</v>
      </c>
      <c r="AY218" s="153" t="s">
        <v>120</v>
      </c>
    </row>
    <row r="219" spans="1:65" s="14" customFormat="1">
      <c r="B219" s="159"/>
      <c r="D219" s="152" t="s">
        <v>129</v>
      </c>
      <c r="E219" s="160" t="s">
        <v>1</v>
      </c>
      <c r="F219" s="161" t="s">
        <v>148</v>
      </c>
      <c r="H219" s="162">
        <v>216</v>
      </c>
      <c r="L219" s="159"/>
      <c r="M219" s="163"/>
      <c r="N219" s="164"/>
      <c r="O219" s="164"/>
      <c r="P219" s="164"/>
      <c r="Q219" s="164"/>
      <c r="R219" s="164"/>
      <c r="S219" s="164"/>
      <c r="T219" s="165"/>
      <c r="AT219" s="160" t="s">
        <v>129</v>
      </c>
      <c r="AU219" s="160" t="s">
        <v>83</v>
      </c>
      <c r="AV219" s="14" t="s">
        <v>127</v>
      </c>
      <c r="AW219" s="14" t="s">
        <v>34</v>
      </c>
      <c r="AX219" s="14" t="s">
        <v>8</v>
      </c>
      <c r="AY219" s="160" t="s">
        <v>120</v>
      </c>
    </row>
    <row r="220" spans="1:65" s="2" customFormat="1" ht="24.15" customHeight="1">
      <c r="A220" s="30"/>
      <c r="B220" s="137"/>
      <c r="C220" s="138" t="s">
        <v>348</v>
      </c>
      <c r="D220" s="138" t="s">
        <v>123</v>
      </c>
      <c r="E220" s="139" t="s">
        <v>349</v>
      </c>
      <c r="F220" s="140" t="s">
        <v>350</v>
      </c>
      <c r="G220" s="141" t="s">
        <v>304</v>
      </c>
      <c r="H220" s="142">
        <v>125291.46</v>
      </c>
      <c r="I220" s="143"/>
      <c r="J220" s="143"/>
      <c r="K220" s="144"/>
      <c r="L220" s="31"/>
      <c r="M220" s="145" t="s">
        <v>1</v>
      </c>
      <c r="N220" s="146" t="s">
        <v>42</v>
      </c>
      <c r="O220" s="147">
        <v>0</v>
      </c>
      <c r="P220" s="147">
        <f>O220*H220</f>
        <v>0</v>
      </c>
      <c r="Q220" s="147">
        <v>0</v>
      </c>
      <c r="R220" s="147">
        <f>Q220*H220</f>
        <v>0</v>
      </c>
      <c r="S220" s="147">
        <v>0</v>
      </c>
      <c r="T220" s="148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49" t="s">
        <v>196</v>
      </c>
      <c r="AT220" s="149" t="s">
        <v>123</v>
      </c>
      <c r="AU220" s="149" t="s">
        <v>83</v>
      </c>
      <c r="AY220" s="18" t="s">
        <v>120</v>
      </c>
      <c r="BE220" s="150">
        <f>IF(N220="základní",J220,0)</f>
        <v>0</v>
      </c>
      <c r="BF220" s="150">
        <f>IF(N220="snížená",J220,0)</f>
        <v>0</v>
      </c>
      <c r="BG220" s="150">
        <f>IF(N220="zákl. přenesená",J220,0)</f>
        <v>0</v>
      </c>
      <c r="BH220" s="150">
        <f>IF(N220="sníž. přenesená",J220,0)</f>
        <v>0</v>
      </c>
      <c r="BI220" s="150">
        <f>IF(N220="nulová",J220,0)</f>
        <v>0</v>
      </c>
      <c r="BJ220" s="18" t="s">
        <v>8</v>
      </c>
      <c r="BK220" s="150">
        <f>ROUND(I220*H220,0)</f>
        <v>0</v>
      </c>
      <c r="BL220" s="18" t="s">
        <v>196</v>
      </c>
      <c r="BM220" s="149" t="s">
        <v>351</v>
      </c>
    </row>
    <row r="221" spans="1:65" s="12" customFormat="1" ht="22.75" customHeight="1">
      <c r="B221" s="125"/>
      <c r="D221" s="126" t="s">
        <v>76</v>
      </c>
      <c r="E221" s="135" t="s">
        <v>352</v>
      </c>
      <c r="F221" s="135" t="s">
        <v>353</v>
      </c>
      <c r="J221" s="136"/>
      <c r="L221" s="125"/>
      <c r="M221" s="129"/>
      <c r="N221" s="130"/>
      <c r="O221" s="130"/>
      <c r="P221" s="131">
        <f>SUM(P222:P223)</f>
        <v>1.5839999999999999</v>
      </c>
      <c r="Q221" s="130"/>
      <c r="R221" s="131">
        <f>SUM(R222:R223)</f>
        <v>4.9800000000000001E-3</v>
      </c>
      <c r="S221" s="130"/>
      <c r="T221" s="132">
        <f>SUM(T222:T223)</f>
        <v>0</v>
      </c>
      <c r="AR221" s="126" t="s">
        <v>83</v>
      </c>
      <c r="AT221" s="133" t="s">
        <v>76</v>
      </c>
      <c r="AU221" s="133" t="s">
        <v>8</v>
      </c>
      <c r="AY221" s="126" t="s">
        <v>120</v>
      </c>
      <c r="BK221" s="134">
        <f>SUM(BK222:BK223)</f>
        <v>0</v>
      </c>
    </row>
    <row r="222" spans="1:65" s="2" customFormat="1" ht="24.15" customHeight="1">
      <c r="A222" s="30"/>
      <c r="B222" s="137"/>
      <c r="C222" s="138" t="s">
        <v>354</v>
      </c>
      <c r="D222" s="138" t="s">
        <v>123</v>
      </c>
      <c r="E222" s="139" t="s">
        <v>355</v>
      </c>
      <c r="F222" s="140" t="s">
        <v>356</v>
      </c>
      <c r="G222" s="141" t="s">
        <v>126</v>
      </c>
      <c r="H222" s="142">
        <v>6</v>
      </c>
      <c r="I222" s="143"/>
      <c r="J222" s="143"/>
      <c r="K222" s="144"/>
      <c r="L222" s="31"/>
      <c r="M222" s="145" t="s">
        <v>1</v>
      </c>
      <c r="N222" s="146" t="s">
        <v>42</v>
      </c>
      <c r="O222" s="147">
        <v>7.4999999999999997E-2</v>
      </c>
      <c r="P222" s="147">
        <f>O222*H222</f>
        <v>0.44999999999999996</v>
      </c>
      <c r="Q222" s="147">
        <v>1.1E-4</v>
      </c>
      <c r="R222" s="147">
        <f>Q222*H222</f>
        <v>6.6E-4</v>
      </c>
      <c r="S222" s="147">
        <v>0</v>
      </c>
      <c r="T222" s="148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9" t="s">
        <v>196</v>
      </c>
      <c r="AT222" s="149" t="s">
        <v>123</v>
      </c>
      <c r="AU222" s="149" t="s">
        <v>83</v>
      </c>
      <c r="AY222" s="18" t="s">
        <v>120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8" t="s">
        <v>8</v>
      </c>
      <c r="BK222" s="150">
        <f>ROUND(I222*H222,0)</f>
        <v>0</v>
      </c>
      <c r="BL222" s="18" t="s">
        <v>196</v>
      </c>
      <c r="BM222" s="149" t="s">
        <v>357</v>
      </c>
    </row>
    <row r="223" spans="1:65" s="2" customFormat="1" ht="24.15" customHeight="1">
      <c r="A223" s="30"/>
      <c r="B223" s="137"/>
      <c r="C223" s="138" t="s">
        <v>358</v>
      </c>
      <c r="D223" s="138" t="s">
        <v>123</v>
      </c>
      <c r="E223" s="139" t="s">
        <v>359</v>
      </c>
      <c r="F223" s="140" t="s">
        <v>360</v>
      </c>
      <c r="G223" s="141" t="s">
        <v>126</v>
      </c>
      <c r="H223" s="142">
        <v>6</v>
      </c>
      <c r="I223" s="143"/>
      <c r="J223" s="143"/>
      <c r="K223" s="144"/>
      <c r="L223" s="31"/>
      <c r="M223" s="145" t="s">
        <v>1</v>
      </c>
      <c r="N223" s="146" t="s">
        <v>42</v>
      </c>
      <c r="O223" s="147">
        <v>0.189</v>
      </c>
      <c r="P223" s="147">
        <f>O223*H223</f>
        <v>1.1339999999999999</v>
      </c>
      <c r="Q223" s="147">
        <v>7.2000000000000005E-4</v>
      </c>
      <c r="R223" s="147">
        <f>Q223*H223</f>
        <v>4.3200000000000001E-3</v>
      </c>
      <c r="S223" s="147">
        <v>0</v>
      </c>
      <c r="T223" s="148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49" t="s">
        <v>196</v>
      </c>
      <c r="AT223" s="149" t="s">
        <v>123</v>
      </c>
      <c r="AU223" s="149" t="s">
        <v>83</v>
      </c>
      <c r="AY223" s="18" t="s">
        <v>120</v>
      </c>
      <c r="BE223" s="150">
        <f>IF(N223="základní",J223,0)</f>
        <v>0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8" t="s">
        <v>8</v>
      </c>
      <c r="BK223" s="150">
        <f>ROUND(I223*H223,0)</f>
        <v>0</v>
      </c>
      <c r="BL223" s="18" t="s">
        <v>196</v>
      </c>
      <c r="BM223" s="149" t="s">
        <v>361</v>
      </c>
    </row>
    <row r="224" spans="1:65" s="12" customFormat="1" ht="22.75" customHeight="1">
      <c r="B224" s="125"/>
      <c r="D224" s="126" t="s">
        <v>76</v>
      </c>
      <c r="E224" s="135" t="s">
        <v>362</v>
      </c>
      <c r="F224" s="135" t="s">
        <v>363</v>
      </c>
      <c r="J224" s="136"/>
      <c r="L224" s="125"/>
      <c r="M224" s="129"/>
      <c r="N224" s="130"/>
      <c r="O224" s="130"/>
      <c r="P224" s="131">
        <f>SUM(P225:P256)</f>
        <v>163.60297800000001</v>
      </c>
      <c r="Q224" s="130"/>
      <c r="R224" s="131">
        <f>SUM(R225:R256)</f>
        <v>0.14673951999999998</v>
      </c>
      <c r="S224" s="130"/>
      <c r="T224" s="132">
        <f>SUM(T225:T256)</f>
        <v>0</v>
      </c>
      <c r="AR224" s="126" t="s">
        <v>83</v>
      </c>
      <c r="AT224" s="133" t="s">
        <v>76</v>
      </c>
      <c r="AU224" s="133" t="s">
        <v>8</v>
      </c>
      <c r="AY224" s="126" t="s">
        <v>120</v>
      </c>
      <c r="BK224" s="134">
        <f>SUM(BK225:BK256)</f>
        <v>0</v>
      </c>
    </row>
    <row r="225" spans="1:65" s="2" customFormat="1" ht="24.15" customHeight="1">
      <c r="A225" s="30"/>
      <c r="B225" s="137"/>
      <c r="C225" s="138" t="s">
        <v>364</v>
      </c>
      <c r="D225" s="138" t="s">
        <v>123</v>
      </c>
      <c r="E225" s="139" t="s">
        <v>365</v>
      </c>
      <c r="F225" s="140" t="s">
        <v>366</v>
      </c>
      <c r="G225" s="141" t="s">
        <v>126</v>
      </c>
      <c r="H225" s="142">
        <v>41.646000000000001</v>
      </c>
      <c r="I225" s="143"/>
      <c r="J225" s="143"/>
      <c r="K225" s="144"/>
      <c r="L225" s="31"/>
      <c r="M225" s="145" t="s">
        <v>1</v>
      </c>
      <c r="N225" s="146" t="s">
        <v>42</v>
      </c>
      <c r="O225" s="147">
        <v>0.74199999999999999</v>
      </c>
      <c r="P225" s="147">
        <f>O225*H225</f>
        <v>30.901332</v>
      </c>
      <c r="Q225" s="147">
        <v>0</v>
      </c>
      <c r="R225" s="147">
        <f>Q225*H225</f>
        <v>0</v>
      </c>
      <c r="S225" s="147">
        <v>0</v>
      </c>
      <c r="T225" s="148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9" t="s">
        <v>196</v>
      </c>
      <c r="AT225" s="149" t="s">
        <v>123</v>
      </c>
      <c r="AU225" s="149" t="s">
        <v>83</v>
      </c>
      <c r="AY225" s="18" t="s">
        <v>120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8" t="s">
        <v>8</v>
      </c>
      <c r="BK225" s="150">
        <f>ROUND(I225*H225,0)</f>
        <v>0</v>
      </c>
      <c r="BL225" s="18" t="s">
        <v>196</v>
      </c>
      <c r="BM225" s="149" t="s">
        <v>367</v>
      </c>
    </row>
    <row r="226" spans="1:65" s="15" customFormat="1">
      <c r="B226" s="179"/>
      <c r="D226" s="152" t="s">
        <v>129</v>
      </c>
      <c r="E226" s="180" t="s">
        <v>1</v>
      </c>
      <c r="F226" s="181" t="s">
        <v>368</v>
      </c>
      <c r="H226" s="180" t="s">
        <v>1</v>
      </c>
      <c r="L226" s="179"/>
      <c r="M226" s="182"/>
      <c r="N226" s="183"/>
      <c r="O226" s="183"/>
      <c r="P226" s="183"/>
      <c r="Q226" s="183"/>
      <c r="R226" s="183"/>
      <c r="S226" s="183"/>
      <c r="T226" s="184"/>
      <c r="AT226" s="180" t="s">
        <v>129</v>
      </c>
      <c r="AU226" s="180" t="s">
        <v>83</v>
      </c>
      <c r="AV226" s="15" t="s">
        <v>8</v>
      </c>
      <c r="AW226" s="15" t="s">
        <v>34</v>
      </c>
      <c r="AX226" s="15" t="s">
        <v>77</v>
      </c>
      <c r="AY226" s="180" t="s">
        <v>120</v>
      </c>
    </row>
    <row r="227" spans="1:65" s="13" customFormat="1">
      <c r="B227" s="151"/>
      <c r="D227" s="152" t="s">
        <v>129</v>
      </c>
      <c r="E227" s="153" t="s">
        <v>1</v>
      </c>
      <c r="F227" s="154" t="s">
        <v>369</v>
      </c>
      <c r="H227" s="155">
        <v>14.28</v>
      </c>
      <c r="L227" s="151"/>
      <c r="M227" s="156"/>
      <c r="N227" s="157"/>
      <c r="O227" s="157"/>
      <c r="P227" s="157"/>
      <c r="Q227" s="157"/>
      <c r="R227" s="157"/>
      <c r="S227" s="157"/>
      <c r="T227" s="158"/>
      <c r="AT227" s="153" t="s">
        <v>129</v>
      </c>
      <c r="AU227" s="153" t="s">
        <v>83</v>
      </c>
      <c r="AV227" s="13" t="s">
        <v>83</v>
      </c>
      <c r="AW227" s="13" t="s">
        <v>34</v>
      </c>
      <c r="AX227" s="13" t="s">
        <v>77</v>
      </c>
      <c r="AY227" s="153" t="s">
        <v>120</v>
      </c>
    </row>
    <row r="228" spans="1:65" s="13" customFormat="1">
      <c r="B228" s="151"/>
      <c r="D228" s="152" t="s">
        <v>129</v>
      </c>
      <c r="E228" s="153" t="s">
        <v>1</v>
      </c>
      <c r="F228" s="154" t="s">
        <v>369</v>
      </c>
      <c r="H228" s="155">
        <v>14.28</v>
      </c>
      <c r="L228" s="151"/>
      <c r="M228" s="156"/>
      <c r="N228" s="157"/>
      <c r="O228" s="157"/>
      <c r="P228" s="157"/>
      <c r="Q228" s="157"/>
      <c r="R228" s="157"/>
      <c r="S228" s="157"/>
      <c r="T228" s="158"/>
      <c r="AT228" s="153" t="s">
        <v>129</v>
      </c>
      <c r="AU228" s="153" t="s">
        <v>83</v>
      </c>
      <c r="AV228" s="13" t="s">
        <v>83</v>
      </c>
      <c r="AW228" s="13" t="s">
        <v>34</v>
      </c>
      <c r="AX228" s="13" t="s">
        <v>77</v>
      </c>
      <c r="AY228" s="153" t="s">
        <v>120</v>
      </c>
    </row>
    <row r="229" spans="1:65" s="13" customFormat="1">
      <c r="B229" s="151"/>
      <c r="D229" s="152" t="s">
        <v>129</v>
      </c>
      <c r="E229" s="153" t="s">
        <v>1</v>
      </c>
      <c r="F229" s="154" t="s">
        <v>370</v>
      </c>
      <c r="H229" s="155">
        <v>9.3000000000000007</v>
      </c>
      <c r="L229" s="151"/>
      <c r="M229" s="156"/>
      <c r="N229" s="157"/>
      <c r="O229" s="157"/>
      <c r="P229" s="157"/>
      <c r="Q229" s="157"/>
      <c r="R229" s="157"/>
      <c r="S229" s="157"/>
      <c r="T229" s="158"/>
      <c r="AT229" s="153" t="s">
        <v>129</v>
      </c>
      <c r="AU229" s="153" t="s">
        <v>83</v>
      </c>
      <c r="AV229" s="13" t="s">
        <v>83</v>
      </c>
      <c r="AW229" s="13" t="s">
        <v>34</v>
      </c>
      <c r="AX229" s="13" t="s">
        <v>77</v>
      </c>
      <c r="AY229" s="153" t="s">
        <v>120</v>
      </c>
    </row>
    <row r="230" spans="1:65" s="16" customFormat="1">
      <c r="B230" s="185"/>
      <c r="D230" s="152" t="s">
        <v>129</v>
      </c>
      <c r="E230" s="186" t="s">
        <v>1</v>
      </c>
      <c r="F230" s="187" t="s">
        <v>371</v>
      </c>
      <c r="H230" s="188">
        <v>37.86</v>
      </c>
      <c r="L230" s="185"/>
      <c r="M230" s="189"/>
      <c r="N230" s="190"/>
      <c r="O230" s="190"/>
      <c r="P230" s="190"/>
      <c r="Q230" s="190"/>
      <c r="R230" s="190"/>
      <c r="S230" s="190"/>
      <c r="T230" s="191"/>
      <c r="AT230" s="186" t="s">
        <v>129</v>
      </c>
      <c r="AU230" s="186" t="s">
        <v>83</v>
      </c>
      <c r="AV230" s="16" t="s">
        <v>134</v>
      </c>
      <c r="AW230" s="16" t="s">
        <v>34</v>
      </c>
      <c r="AX230" s="16" t="s">
        <v>77</v>
      </c>
      <c r="AY230" s="186" t="s">
        <v>120</v>
      </c>
    </row>
    <row r="231" spans="1:65" s="15" customFormat="1">
      <c r="B231" s="179"/>
      <c r="D231" s="152" t="s">
        <v>129</v>
      </c>
      <c r="E231" s="180" t="s">
        <v>1</v>
      </c>
      <c r="F231" s="181" t="s">
        <v>372</v>
      </c>
      <c r="H231" s="180" t="s">
        <v>1</v>
      </c>
      <c r="L231" s="179"/>
      <c r="M231" s="182"/>
      <c r="N231" s="183"/>
      <c r="O231" s="183"/>
      <c r="P231" s="183"/>
      <c r="Q231" s="183"/>
      <c r="R231" s="183"/>
      <c r="S231" s="183"/>
      <c r="T231" s="184"/>
      <c r="AT231" s="180" t="s">
        <v>129</v>
      </c>
      <c r="AU231" s="180" t="s">
        <v>83</v>
      </c>
      <c r="AV231" s="15" t="s">
        <v>8</v>
      </c>
      <c r="AW231" s="15" t="s">
        <v>34</v>
      </c>
      <c r="AX231" s="15" t="s">
        <v>77</v>
      </c>
      <c r="AY231" s="180" t="s">
        <v>120</v>
      </c>
    </row>
    <row r="232" spans="1:65" s="13" customFormat="1">
      <c r="B232" s="151"/>
      <c r="D232" s="152" t="s">
        <v>129</v>
      </c>
      <c r="E232" s="153" t="s">
        <v>1</v>
      </c>
      <c r="F232" s="154" t="s">
        <v>373</v>
      </c>
      <c r="H232" s="155">
        <v>3.786</v>
      </c>
      <c r="L232" s="151"/>
      <c r="M232" s="156"/>
      <c r="N232" s="157"/>
      <c r="O232" s="157"/>
      <c r="P232" s="157"/>
      <c r="Q232" s="157"/>
      <c r="R232" s="157"/>
      <c r="S232" s="157"/>
      <c r="T232" s="158"/>
      <c r="AT232" s="153" t="s">
        <v>129</v>
      </c>
      <c r="AU232" s="153" t="s">
        <v>83</v>
      </c>
      <c r="AV232" s="13" t="s">
        <v>83</v>
      </c>
      <c r="AW232" s="13" t="s">
        <v>34</v>
      </c>
      <c r="AX232" s="13" t="s">
        <v>77</v>
      </c>
      <c r="AY232" s="153" t="s">
        <v>120</v>
      </c>
    </row>
    <row r="233" spans="1:65" s="14" customFormat="1">
      <c r="B233" s="159"/>
      <c r="D233" s="152" t="s">
        <v>129</v>
      </c>
      <c r="E233" s="160" t="s">
        <v>1</v>
      </c>
      <c r="F233" s="161" t="s">
        <v>148</v>
      </c>
      <c r="H233" s="162">
        <v>41.646000000000001</v>
      </c>
      <c r="L233" s="159"/>
      <c r="M233" s="163"/>
      <c r="N233" s="164"/>
      <c r="O233" s="164"/>
      <c r="P233" s="164"/>
      <c r="Q233" s="164"/>
      <c r="R233" s="164"/>
      <c r="S233" s="164"/>
      <c r="T233" s="165"/>
      <c r="AT233" s="160" t="s">
        <v>129</v>
      </c>
      <c r="AU233" s="160" t="s">
        <v>83</v>
      </c>
      <c r="AV233" s="14" t="s">
        <v>127</v>
      </c>
      <c r="AW233" s="14" t="s">
        <v>34</v>
      </c>
      <c r="AX233" s="14" t="s">
        <v>8</v>
      </c>
      <c r="AY233" s="160" t="s">
        <v>120</v>
      </c>
    </row>
    <row r="234" spans="1:65" s="2" customFormat="1" ht="16.5" customHeight="1">
      <c r="A234" s="30"/>
      <c r="B234" s="137"/>
      <c r="C234" s="138" t="s">
        <v>374</v>
      </c>
      <c r="D234" s="138" t="s">
        <v>123</v>
      </c>
      <c r="E234" s="139" t="s">
        <v>375</v>
      </c>
      <c r="F234" s="140" t="s">
        <v>376</v>
      </c>
      <c r="G234" s="141" t="s">
        <v>126</v>
      </c>
      <c r="H234" s="142">
        <v>241.49799999999999</v>
      </c>
      <c r="I234" s="143"/>
      <c r="J234" s="143"/>
      <c r="K234" s="144"/>
      <c r="L234" s="31"/>
      <c r="M234" s="145" t="s">
        <v>1</v>
      </c>
      <c r="N234" s="146" t="s">
        <v>42</v>
      </c>
      <c r="O234" s="147">
        <v>0.06</v>
      </c>
      <c r="P234" s="147">
        <f>O234*H234</f>
        <v>14.489879999999999</v>
      </c>
      <c r="Q234" s="147">
        <v>0</v>
      </c>
      <c r="R234" s="147">
        <f>Q234*H234</f>
        <v>0</v>
      </c>
      <c r="S234" s="147">
        <v>0</v>
      </c>
      <c r="T234" s="148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9" t="s">
        <v>196</v>
      </c>
      <c r="AT234" s="149" t="s">
        <v>123</v>
      </c>
      <c r="AU234" s="149" t="s">
        <v>83</v>
      </c>
      <c r="AY234" s="18" t="s">
        <v>120</v>
      </c>
      <c r="BE234" s="150">
        <f>IF(N234="základní",J234,0)</f>
        <v>0</v>
      </c>
      <c r="BF234" s="150">
        <f>IF(N234="snížená",J234,0)</f>
        <v>0</v>
      </c>
      <c r="BG234" s="150">
        <f>IF(N234="zákl. přenesená",J234,0)</f>
        <v>0</v>
      </c>
      <c r="BH234" s="150">
        <f>IF(N234="sníž. přenesená",J234,0)</f>
        <v>0</v>
      </c>
      <c r="BI234" s="150">
        <f>IF(N234="nulová",J234,0)</f>
        <v>0</v>
      </c>
      <c r="BJ234" s="18" t="s">
        <v>8</v>
      </c>
      <c r="BK234" s="150">
        <f>ROUND(I234*H234,0)</f>
        <v>0</v>
      </c>
      <c r="BL234" s="18" t="s">
        <v>196</v>
      </c>
      <c r="BM234" s="149" t="s">
        <v>377</v>
      </c>
    </row>
    <row r="235" spans="1:65" s="15" customFormat="1">
      <c r="B235" s="179"/>
      <c r="D235" s="152" t="s">
        <v>129</v>
      </c>
      <c r="E235" s="180" t="s">
        <v>1</v>
      </c>
      <c r="F235" s="181" t="s">
        <v>314</v>
      </c>
      <c r="H235" s="180" t="s">
        <v>1</v>
      </c>
      <c r="L235" s="179"/>
      <c r="M235" s="182"/>
      <c r="N235" s="183"/>
      <c r="O235" s="183"/>
      <c r="P235" s="183"/>
      <c r="Q235" s="183"/>
      <c r="R235" s="183"/>
      <c r="S235" s="183"/>
      <c r="T235" s="184"/>
      <c r="AT235" s="180" t="s">
        <v>129</v>
      </c>
      <c r="AU235" s="180" t="s">
        <v>83</v>
      </c>
      <c r="AV235" s="15" t="s">
        <v>8</v>
      </c>
      <c r="AW235" s="15" t="s">
        <v>34</v>
      </c>
      <c r="AX235" s="15" t="s">
        <v>77</v>
      </c>
      <c r="AY235" s="180" t="s">
        <v>120</v>
      </c>
    </row>
    <row r="236" spans="1:65" s="15" customFormat="1">
      <c r="B236" s="179"/>
      <c r="D236" s="152" t="s">
        <v>129</v>
      </c>
      <c r="E236" s="180" t="s">
        <v>1</v>
      </c>
      <c r="F236" s="181" t="s">
        <v>378</v>
      </c>
      <c r="H236" s="180" t="s">
        <v>1</v>
      </c>
      <c r="L236" s="179"/>
      <c r="M236" s="182"/>
      <c r="N236" s="183"/>
      <c r="O236" s="183"/>
      <c r="P236" s="183"/>
      <c r="Q236" s="183"/>
      <c r="R236" s="183"/>
      <c r="S236" s="183"/>
      <c r="T236" s="184"/>
      <c r="AT236" s="180" t="s">
        <v>129</v>
      </c>
      <c r="AU236" s="180" t="s">
        <v>83</v>
      </c>
      <c r="AV236" s="15" t="s">
        <v>8</v>
      </c>
      <c r="AW236" s="15" t="s">
        <v>34</v>
      </c>
      <c r="AX236" s="15" t="s">
        <v>77</v>
      </c>
      <c r="AY236" s="180" t="s">
        <v>120</v>
      </c>
    </row>
    <row r="237" spans="1:65" s="13" customFormat="1">
      <c r="B237" s="151"/>
      <c r="D237" s="152" t="s">
        <v>129</v>
      </c>
      <c r="E237" s="153" t="s">
        <v>1</v>
      </c>
      <c r="F237" s="154" t="s">
        <v>379</v>
      </c>
      <c r="H237" s="155">
        <v>76.16</v>
      </c>
      <c r="L237" s="151"/>
      <c r="M237" s="156"/>
      <c r="N237" s="157"/>
      <c r="O237" s="157"/>
      <c r="P237" s="157"/>
      <c r="Q237" s="157"/>
      <c r="R237" s="157"/>
      <c r="S237" s="157"/>
      <c r="T237" s="158"/>
      <c r="AT237" s="153" t="s">
        <v>129</v>
      </c>
      <c r="AU237" s="153" t="s">
        <v>83</v>
      </c>
      <c r="AV237" s="13" t="s">
        <v>83</v>
      </c>
      <c r="AW237" s="13" t="s">
        <v>34</v>
      </c>
      <c r="AX237" s="13" t="s">
        <v>77</v>
      </c>
      <c r="AY237" s="153" t="s">
        <v>120</v>
      </c>
    </row>
    <row r="238" spans="1:65" s="15" customFormat="1">
      <c r="B238" s="179"/>
      <c r="D238" s="152" t="s">
        <v>129</v>
      </c>
      <c r="E238" s="180" t="s">
        <v>1</v>
      </c>
      <c r="F238" s="181" t="s">
        <v>380</v>
      </c>
      <c r="H238" s="180" t="s">
        <v>1</v>
      </c>
      <c r="L238" s="179"/>
      <c r="M238" s="182"/>
      <c r="N238" s="183"/>
      <c r="O238" s="183"/>
      <c r="P238" s="183"/>
      <c r="Q238" s="183"/>
      <c r="R238" s="183"/>
      <c r="S238" s="183"/>
      <c r="T238" s="184"/>
      <c r="AT238" s="180" t="s">
        <v>129</v>
      </c>
      <c r="AU238" s="180" t="s">
        <v>83</v>
      </c>
      <c r="AV238" s="15" t="s">
        <v>8</v>
      </c>
      <c r="AW238" s="15" t="s">
        <v>34</v>
      </c>
      <c r="AX238" s="15" t="s">
        <v>77</v>
      </c>
      <c r="AY238" s="180" t="s">
        <v>120</v>
      </c>
    </row>
    <row r="239" spans="1:65" s="13" customFormat="1">
      <c r="B239" s="151"/>
      <c r="D239" s="152" t="s">
        <v>129</v>
      </c>
      <c r="E239" s="153" t="s">
        <v>1</v>
      </c>
      <c r="F239" s="154" t="s">
        <v>381</v>
      </c>
      <c r="H239" s="155">
        <v>61.88</v>
      </c>
      <c r="L239" s="151"/>
      <c r="M239" s="156"/>
      <c r="N239" s="157"/>
      <c r="O239" s="157"/>
      <c r="P239" s="157"/>
      <c r="Q239" s="157"/>
      <c r="R239" s="157"/>
      <c r="S239" s="157"/>
      <c r="T239" s="158"/>
      <c r="AT239" s="153" t="s">
        <v>129</v>
      </c>
      <c r="AU239" s="153" t="s">
        <v>83</v>
      </c>
      <c r="AV239" s="13" t="s">
        <v>83</v>
      </c>
      <c r="AW239" s="13" t="s">
        <v>34</v>
      </c>
      <c r="AX239" s="13" t="s">
        <v>77</v>
      </c>
      <c r="AY239" s="153" t="s">
        <v>120</v>
      </c>
    </row>
    <row r="240" spans="1:65" s="15" customFormat="1">
      <c r="B240" s="179"/>
      <c r="D240" s="152" t="s">
        <v>129</v>
      </c>
      <c r="E240" s="180" t="s">
        <v>1</v>
      </c>
      <c r="F240" s="181" t="s">
        <v>382</v>
      </c>
      <c r="H240" s="180" t="s">
        <v>1</v>
      </c>
      <c r="L240" s="179"/>
      <c r="M240" s="182"/>
      <c r="N240" s="183"/>
      <c r="O240" s="183"/>
      <c r="P240" s="183"/>
      <c r="Q240" s="183"/>
      <c r="R240" s="183"/>
      <c r="S240" s="183"/>
      <c r="T240" s="184"/>
      <c r="AT240" s="180" t="s">
        <v>129</v>
      </c>
      <c r="AU240" s="180" t="s">
        <v>83</v>
      </c>
      <c r="AV240" s="15" t="s">
        <v>8</v>
      </c>
      <c r="AW240" s="15" t="s">
        <v>34</v>
      </c>
      <c r="AX240" s="15" t="s">
        <v>77</v>
      </c>
      <c r="AY240" s="180" t="s">
        <v>120</v>
      </c>
    </row>
    <row r="241" spans="1:65" s="13" customFormat="1">
      <c r="B241" s="151"/>
      <c r="D241" s="152" t="s">
        <v>129</v>
      </c>
      <c r="E241" s="153" t="s">
        <v>1</v>
      </c>
      <c r="F241" s="154" t="s">
        <v>383</v>
      </c>
      <c r="H241" s="155">
        <v>43.4</v>
      </c>
      <c r="L241" s="151"/>
      <c r="M241" s="156"/>
      <c r="N241" s="157"/>
      <c r="O241" s="157"/>
      <c r="P241" s="157"/>
      <c r="Q241" s="157"/>
      <c r="R241" s="157"/>
      <c r="S241" s="157"/>
      <c r="T241" s="158"/>
      <c r="AT241" s="153" t="s">
        <v>129</v>
      </c>
      <c r="AU241" s="153" t="s">
        <v>83</v>
      </c>
      <c r="AV241" s="13" t="s">
        <v>83</v>
      </c>
      <c r="AW241" s="13" t="s">
        <v>34</v>
      </c>
      <c r="AX241" s="13" t="s">
        <v>77</v>
      </c>
      <c r="AY241" s="153" t="s">
        <v>120</v>
      </c>
    </row>
    <row r="242" spans="1:65" s="15" customFormat="1">
      <c r="B242" s="179"/>
      <c r="D242" s="152" t="s">
        <v>129</v>
      </c>
      <c r="E242" s="180" t="s">
        <v>1</v>
      </c>
      <c r="F242" s="181" t="s">
        <v>384</v>
      </c>
      <c r="H242" s="180" t="s">
        <v>1</v>
      </c>
      <c r="L242" s="179"/>
      <c r="M242" s="182"/>
      <c r="N242" s="183"/>
      <c r="O242" s="183"/>
      <c r="P242" s="183"/>
      <c r="Q242" s="183"/>
      <c r="R242" s="183"/>
      <c r="S242" s="183"/>
      <c r="T242" s="184"/>
      <c r="AT242" s="180" t="s">
        <v>129</v>
      </c>
      <c r="AU242" s="180" t="s">
        <v>83</v>
      </c>
      <c r="AV242" s="15" t="s">
        <v>8</v>
      </c>
      <c r="AW242" s="15" t="s">
        <v>34</v>
      </c>
      <c r="AX242" s="15" t="s">
        <v>77</v>
      </c>
      <c r="AY242" s="180" t="s">
        <v>120</v>
      </c>
    </row>
    <row r="243" spans="1:65" s="13" customFormat="1">
      <c r="B243" s="151"/>
      <c r="D243" s="152" t="s">
        <v>129</v>
      </c>
      <c r="E243" s="153" t="s">
        <v>1</v>
      </c>
      <c r="F243" s="154" t="s">
        <v>385</v>
      </c>
      <c r="H243" s="155">
        <v>19.271999999999998</v>
      </c>
      <c r="L243" s="151"/>
      <c r="M243" s="156"/>
      <c r="N243" s="157"/>
      <c r="O243" s="157"/>
      <c r="P243" s="157"/>
      <c r="Q243" s="157"/>
      <c r="R243" s="157"/>
      <c r="S243" s="157"/>
      <c r="T243" s="158"/>
      <c r="AT243" s="153" t="s">
        <v>129</v>
      </c>
      <c r="AU243" s="153" t="s">
        <v>83</v>
      </c>
      <c r="AV243" s="13" t="s">
        <v>83</v>
      </c>
      <c r="AW243" s="13" t="s">
        <v>34</v>
      </c>
      <c r="AX243" s="13" t="s">
        <v>77</v>
      </c>
      <c r="AY243" s="153" t="s">
        <v>120</v>
      </c>
    </row>
    <row r="244" spans="1:65" s="15" customFormat="1">
      <c r="B244" s="179"/>
      <c r="D244" s="152" t="s">
        <v>129</v>
      </c>
      <c r="E244" s="180" t="s">
        <v>1</v>
      </c>
      <c r="F244" s="181" t="s">
        <v>386</v>
      </c>
      <c r="H244" s="180" t="s">
        <v>1</v>
      </c>
      <c r="L244" s="179"/>
      <c r="M244" s="182"/>
      <c r="N244" s="183"/>
      <c r="O244" s="183"/>
      <c r="P244" s="183"/>
      <c r="Q244" s="183"/>
      <c r="R244" s="183"/>
      <c r="S244" s="183"/>
      <c r="T244" s="184"/>
      <c r="AT244" s="180" t="s">
        <v>129</v>
      </c>
      <c r="AU244" s="180" t="s">
        <v>83</v>
      </c>
      <c r="AV244" s="15" t="s">
        <v>8</v>
      </c>
      <c r="AW244" s="15" t="s">
        <v>34</v>
      </c>
      <c r="AX244" s="15" t="s">
        <v>77</v>
      </c>
      <c r="AY244" s="180" t="s">
        <v>120</v>
      </c>
    </row>
    <row r="245" spans="1:65" s="13" customFormat="1">
      <c r="B245" s="151"/>
      <c r="D245" s="152" t="s">
        <v>129</v>
      </c>
      <c r="E245" s="153" t="s">
        <v>1</v>
      </c>
      <c r="F245" s="154" t="s">
        <v>387</v>
      </c>
      <c r="H245" s="155">
        <v>3.5569999999999999</v>
      </c>
      <c r="L245" s="151"/>
      <c r="M245" s="156"/>
      <c r="N245" s="157"/>
      <c r="O245" s="157"/>
      <c r="P245" s="157"/>
      <c r="Q245" s="157"/>
      <c r="R245" s="157"/>
      <c r="S245" s="157"/>
      <c r="T245" s="158"/>
      <c r="AT245" s="153" t="s">
        <v>129</v>
      </c>
      <c r="AU245" s="153" t="s">
        <v>83</v>
      </c>
      <c r="AV245" s="13" t="s">
        <v>83</v>
      </c>
      <c r="AW245" s="13" t="s">
        <v>34</v>
      </c>
      <c r="AX245" s="13" t="s">
        <v>77</v>
      </c>
      <c r="AY245" s="153" t="s">
        <v>120</v>
      </c>
    </row>
    <row r="246" spans="1:65" s="15" customFormat="1">
      <c r="B246" s="179"/>
      <c r="D246" s="152" t="s">
        <v>129</v>
      </c>
      <c r="E246" s="180" t="s">
        <v>1</v>
      </c>
      <c r="F246" s="181" t="s">
        <v>388</v>
      </c>
      <c r="H246" s="180" t="s">
        <v>1</v>
      </c>
      <c r="L246" s="179"/>
      <c r="M246" s="182"/>
      <c r="N246" s="183"/>
      <c r="O246" s="183"/>
      <c r="P246" s="183"/>
      <c r="Q246" s="183"/>
      <c r="R246" s="183"/>
      <c r="S246" s="183"/>
      <c r="T246" s="184"/>
      <c r="AT246" s="180" t="s">
        <v>129</v>
      </c>
      <c r="AU246" s="180" t="s">
        <v>83</v>
      </c>
      <c r="AV246" s="15" t="s">
        <v>8</v>
      </c>
      <c r="AW246" s="15" t="s">
        <v>34</v>
      </c>
      <c r="AX246" s="15" t="s">
        <v>77</v>
      </c>
      <c r="AY246" s="180" t="s">
        <v>120</v>
      </c>
    </row>
    <row r="247" spans="1:65" s="13" customFormat="1">
      <c r="B247" s="151"/>
      <c r="D247" s="152" t="s">
        <v>129</v>
      </c>
      <c r="E247" s="153" t="s">
        <v>1</v>
      </c>
      <c r="F247" s="154" t="s">
        <v>389</v>
      </c>
      <c r="H247" s="155">
        <v>12.818</v>
      </c>
      <c r="L247" s="151"/>
      <c r="M247" s="156"/>
      <c r="N247" s="157"/>
      <c r="O247" s="157"/>
      <c r="P247" s="157"/>
      <c r="Q247" s="157"/>
      <c r="R247" s="157"/>
      <c r="S247" s="157"/>
      <c r="T247" s="158"/>
      <c r="AT247" s="153" t="s">
        <v>129</v>
      </c>
      <c r="AU247" s="153" t="s">
        <v>83</v>
      </c>
      <c r="AV247" s="13" t="s">
        <v>83</v>
      </c>
      <c r="AW247" s="13" t="s">
        <v>34</v>
      </c>
      <c r="AX247" s="13" t="s">
        <v>77</v>
      </c>
      <c r="AY247" s="153" t="s">
        <v>120</v>
      </c>
    </row>
    <row r="248" spans="1:65" s="13" customFormat="1">
      <c r="B248" s="151"/>
      <c r="D248" s="152" t="s">
        <v>129</v>
      </c>
      <c r="E248" s="153" t="s">
        <v>1</v>
      </c>
      <c r="F248" s="154" t="s">
        <v>390</v>
      </c>
      <c r="H248" s="155">
        <v>2.4569999999999999</v>
      </c>
      <c r="L248" s="151"/>
      <c r="M248" s="156"/>
      <c r="N248" s="157"/>
      <c r="O248" s="157"/>
      <c r="P248" s="157"/>
      <c r="Q248" s="157"/>
      <c r="R248" s="157"/>
      <c r="S248" s="157"/>
      <c r="T248" s="158"/>
      <c r="AT248" s="153" t="s">
        <v>129</v>
      </c>
      <c r="AU248" s="153" t="s">
        <v>83</v>
      </c>
      <c r="AV248" s="13" t="s">
        <v>83</v>
      </c>
      <c r="AW248" s="13" t="s">
        <v>34</v>
      </c>
      <c r="AX248" s="13" t="s">
        <v>77</v>
      </c>
      <c r="AY248" s="153" t="s">
        <v>120</v>
      </c>
    </row>
    <row r="249" spans="1:65" s="16" customFormat="1">
      <c r="B249" s="185"/>
      <c r="D249" s="152" t="s">
        <v>129</v>
      </c>
      <c r="E249" s="186" t="s">
        <v>1</v>
      </c>
      <c r="F249" s="187" t="s">
        <v>371</v>
      </c>
      <c r="H249" s="188">
        <v>219.54399999999998</v>
      </c>
      <c r="L249" s="185"/>
      <c r="M249" s="189"/>
      <c r="N249" s="190"/>
      <c r="O249" s="190"/>
      <c r="P249" s="190"/>
      <c r="Q249" s="190"/>
      <c r="R249" s="190"/>
      <c r="S249" s="190"/>
      <c r="T249" s="191"/>
      <c r="AT249" s="186" t="s">
        <v>129</v>
      </c>
      <c r="AU249" s="186" t="s">
        <v>83</v>
      </c>
      <c r="AV249" s="16" t="s">
        <v>134</v>
      </c>
      <c r="AW249" s="16" t="s">
        <v>34</v>
      </c>
      <c r="AX249" s="16" t="s">
        <v>77</v>
      </c>
      <c r="AY249" s="186" t="s">
        <v>120</v>
      </c>
    </row>
    <row r="250" spans="1:65" s="15" customFormat="1">
      <c r="B250" s="179"/>
      <c r="D250" s="152" t="s">
        <v>129</v>
      </c>
      <c r="E250" s="180" t="s">
        <v>1</v>
      </c>
      <c r="F250" s="181" t="s">
        <v>372</v>
      </c>
      <c r="H250" s="180" t="s">
        <v>1</v>
      </c>
      <c r="L250" s="179"/>
      <c r="M250" s="182"/>
      <c r="N250" s="183"/>
      <c r="O250" s="183"/>
      <c r="P250" s="183"/>
      <c r="Q250" s="183"/>
      <c r="R250" s="183"/>
      <c r="S250" s="183"/>
      <c r="T250" s="184"/>
      <c r="AT250" s="180" t="s">
        <v>129</v>
      </c>
      <c r="AU250" s="180" t="s">
        <v>83</v>
      </c>
      <c r="AV250" s="15" t="s">
        <v>8</v>
      </c>
      <c r="AW250" s="15" t="s">
        <v>34</v>
      </c>
      <c r="AX250" s="15" t="s">
        <v>77</v>
      </c>
      <c r="AY250" s="180" t="s">
        <v>120</v>
      </c>
    </row>
    <row r="251" spans="1:65" s="13" customFormat="1">
      <c r="B251" s="151"/>
      <c r="D251" s="152" t="s">
        <v>129</v>
      </c>
      <c r="E251" s="153" t="s">
        <v>1</v>
      </c>
      <c r="F251" s="154" t="s">
        <v>391</v>
      </c>
      <c r="H251" s="155">
        <v>21.954000000000001</v>
      </c>
      <c r="L251" s="151"/>
      <c r="M251" s="156"/>
      <c r="N251" s="157"/>
      <c r="O251" s="157"/>
      <c r="P251" s="157"/>
      <c r="Q251" s="157"/>
      <c r="R251" s="157"/>
      <c r="S251" s="157"/>
      <c r="T251" s="158"/>
      <c r="AT251" s="153" t="s">
        <v>129</v>
      </c>
      <c r="AU251" s="153" t="s">
        <v>83</v>
      </c>
      <c r="AV251" s="13" t="s">
        <v>83</v>
      </c>
      <c r="AW251" s="13" t="s">
        <v>34</v>
      </c>
      <c r="AX251" s="13" t="s">
        <v>77</v>
      </c>
      <c r="AY251" s="153" t="s">
        <v>120</v>
      </c>
    </row>
    <row r="252" spans="1:65" s="14" customFormat="1">
      <c r="B252" s="159"/>
      <c r="D252" s="152" t="s">
        <v>129</v>
      </c>
      <c r="E252" s="160" t="s">
        <v>1</v>
      </c>
      <c r="F252" s="161" t="s">
        <v>148</v>
      </c>
      <c r="H252" s="162">
        <v>241.49799999999999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0" t="s">
        <v>129</v>
      </c>
      <c r="AU252" s="160" t="s">
        <v>83</v>
      </c>
      <c r="AV252" s="14" t="s">
        <v>127</v>
      </c>
      <c r="AW252" s="14" t="s">
        <v>34</v>
      </c>
      <c r="AX252" s="14" t="s">
        <v>8</v>
      </c>
      <c r="AY252" s="160" t="s">
        <v>120</v>
      </c>
    </row>
    <row r="253" spans="1:65" s="2" customFormat="1" ht="16.5" customHeight="1">
      <c r="A253" s="30"/>
      <c r="B253" s="137"/>
      <c r="C253" s="138" t="s">
        <v>392</v>
      </c>
      <c r="D253" s="138" t="s">
        <v>123</v>
      </c>
      <c r="E253" s="139" t="s">
        <v>393</v>
      </c>
      <c r="F253" s="140" t="s">
        <v>394</v>
      </c>
      <c r="G253" s="141" t="s">
        <v>126</v>
      </c>
      <c r="H253" s="142">
        <v>241.49799999999999</v>
      </c>
      <c r="I253" s="143"/>
      <c r="J253" s="143"/>
      <c r="K253" s="144"/>
      <c r="L253" s="31"/>
      <c r="M253" s="145" t="s">
        <v>1</v>
      </c>
      <c r="N253" s="146" t="s">
        <v>42</v>
      </c>
      <c r="O253" s="147">
        <v>3.9E-2</v>
      </c>
      <c r="P253" s="147">
        <f>O253*H253</f>
        <v>9.4184219999999996</v>
      </c>
      <c r="Q253" s="147">
        <v>0</v>
      </c>
      <c r="R253" s="147">
        <f>Q253*H253</f>
        <v>0</v>
      </c>
      <c r="S253" s="147">
        <v>0</v>
      </c>
      <c r="T253" s="148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9" t="s">
        <v>196</v>
      </c>
      <c r="AT253" s="149" t="s">
        <v>123</v>
      </c>
      <c r="AU253" s="149" t="s">
        <v>83</v>
      </c>
      <c r="AY253" s="18" t="s">
        <v>120</v>
      </c>
      <c r="BE253" s="150">
        <f>IF(N253="základní",J253,0)</f>
        <v>0</v>
      </c>
      <c r="BF253" s="150">
        <f>IF(N253="snížená",J253,0)</f>
        <v>0</v>
      </c>
      <c r="BG253" s="150">
        <f>IF(N253="zákl. přenesená",J253,0)</f>
        <v>0</v>
      </c>
      <c r="BH253" s="150">
        <f>IF(N253="sníž. přenesená",J253,0)</f>
        <v>0</v>
      </c>
      <c r="BI253" s="150">
        <f>IF(N253="nulová",J253,0)</f>
        <v>0</v>
      </c>
      <c r="BJ253" s="18" t="s">
        <v>8</v>
      </c>
      <c r="BK253" s="150">
        <f>ROUND(I253*H253,0)</f>
        <v>0</v>
      </c>
      <c r="BL253" s="18" t="s">
        <v>196</v>
      </c>
      <c r="BM253" s="149" t="s">
        <v>395</v>
      </c>
    </row>
    <row r="254" spans="1:65" s="2" customFormat="1" ht="16.5" customHeight="1">
      <c r="A254" s="30"/>
      <c r="B254" s="137"/>
      <c r="C254" s="138" t="s">
        <v>396</v>
      </c>
      <c r="D254" s="138" t="s">
        <v>123</v>
      </c>
      <c r="E254" s="139" t="s">
        <v>397</v>
      </c>
      <c r="F254" s="140" t="s">
        <v>398</v>
      </c>
      <c r="G254" s="141" t="s">
        <v>126</v>
      </c>
      <c r="H254" s="142">
        <v>241.49799999999999</v>
      </c>
      <c r="I254" s="143"/>
      <c r="J254" s="143"/>
      <c r="K254" s="144"/>
      <c r="L254" s="31"/>
      <c r="M254" s="145" t="s">
        <v>1</v>
      </c>
      <c r="N254" s="146" t="s">
        <v>42</v>
      </c>
      <c r="O254" s="147">
        <v>7.3999999999999996E-2</v>
      </c>
      <c r="P254" s="147">
        <f>O254*H254</f>
        <v>17.870851999999999</v>
      </c>
      <c r="Q254" s="147">
        <v>0</v>
      </c>
      <c r="R254" s="147">
        <f>Q254*H254</f>
        <v>0</v>
      </c>
      <c r="S254" s="147">
        <v>0</v>
      </c>
      <c r="T254" s="148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49" t="s">
        <v>196</v>
      </c>
      <c r="AT254" s="149" t="s">
        <v>123</v>
      </c>
      <c r="AU254" s="149" t="s">
        <v>83</v>
      </c>
      <c r="AY254" s="18" t="s">
        <v>120</v>
      </c>
      <c r="BE254" s="150">
        <f>IF(N254="základní",J254,0)</f>
        <v>0</v>
      </c>
      <c r="BF254" s="150">
        <f>IF(N254="snížená",J254,0)</f>
        <v>0</v>
      </c>
      <c r="BG254" s="150">
        <f>IF(N254="zákl. přenesená",J254,0)</f>
        <v>0</v>
      </c>
      <c r="BH254" s="150">
        <f>IF(N254="sníž. přenesená",J254,0)</f>
        <v>0</v>
      </c>
      <c r="BI254" s="150">
        <f>IF(N254="nulová",J254,0)</f>
        <v>0</v>
      </c>
      <c r="BJ254" s="18" t="s">
        <v>8</v>
      </c>
      <c r="BK254" s="150">
        <f>ROUND(I254*H254,0)</f>
        <v>0</v>
      </c>
      <c r="BL254" s="18" t="s">
        <v>196</v>
      </c>
      <c r="BM254" s="149" t="s">
        <v>399</v>
      </c>
    </row>
    <row r="255" spans="1:65" s="2" customFormat="1" ht="44.25" customHeight="1">
      <c r="A255" s="30"/>
      <c r="B255" s="137"/>
      <c r="C255" s="138" t="s">
        <v>400</v>
      </c>
      <c r="D255" s="138" t="s">
        <v>123</v>
      </c>
      <c r="E255" s="139" t="s">
        <v>401</v>
      </c>
      <c r="F255" s="140" t="s">
        <v>402</v>
      </c>
      <c r="G255" s="141" t="s">
        <v>126</v>
      </c>
      <c r="H255" s="142">
        <v>41.646000000000001</v>
      </c>
      <c r="I255" s="143"/>
      <c r="J255" s="143"/>
      <c r="K255" s="144"/>
      <c r="L255" s="31"/>
      <c r="M255" s="145" t="s">
        <v>1</v>
      </c>
      <c r="N255" s="146" t="s">
        <v>42</v>
      </c>
      <c r="O255" s="147">
        <v>0.316</v>
      </c>
      <c r="P255" s="147">
        <f>O255*H255</f>
        <v>13.160136</v>
      </c>
      <c r="Q255" s="147">
        <v>1.0300000000000001E-3</v>
      </c>
      <c r="R255" s="147">
        <f>Q255*H255</f>
        <v>4.2895380000000004E-2</v>
      </c>
      <c r="S255" s="147">
        <v>0</v>
      </c>
      <c r="T255" s="148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49" t="s">
        <v>196</v>
      </c>
      <c r="AT255" s="149" t="s">
        <v>123</v>
      </c>
      <c r="AU255" s="149" t="s">
        <v>83</v>
      </c>
      <c r="AY255" s="18" t="s">
        <v>120</v>
      </c>
      <c r="BE255" s="150">
        <f>IF(N255="základní",J255,0)</f>
        <v>0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8" t="s">
        <v>8</v>
      </c>
      <c r="BK255" s="150">
        <f>ROUND(I255*H255,0)</f>
        <v>0</v>
      </c>
      <c r="BL255" s="18" t="s">
        <v>196</v>
      </c>
      <c r="BM255" s="149" t="s">
        <v>403</v>
      </c>
    </row>
    <row r="256" spans="1:65" s="2" customFormat="1" ht="49" customHeight="1">
      <c r="A256" s="30"/>
      <c r="B256" s="137"/>
      <c r="C256" s="138" t="s">
        <v>404</v>
      </c>
      <c r="D256" s="138" t="s">
        <v>123</v>
      </c>
      <c r="E256" s="139" t="s">
        <v>405</v>
      </c>
      <c r="F256" s="140" t="s">
        <v>406</v>
      </c>
      <c r="G256" s="141" t="s">
        <v>126</v>
      </c>
      <c r="H256" s="142">
        <v>241.49799999999999</v>
      </c>
      <c r="I256" s="143"/>
      <c r="J256" s="143"/>
      <c r="K256" s="144"/>
      <c r="L256" s="31"/>
      <c r="M256" s="145" t="s">
        <v>1</v>
      </c>
      <c r="N256" s="146" t="s">
        <v>42</v>
      </c>
      <c r="O256" s="147">
        <v>0.32200000000000001</v>
      </c>
      <c r="P256" s="147">
        <f>O256*H256</f>
        <v>77.762355999999997</v>
      </c>
      <c r="Q256" s="147">
        <v>4.2999999999999999E-4</v>
      </c>
      <c r="R256" s="147">
        <f>Q256*H256</f>
        <v>0.10384413999999999</v>
      </c>
      <c r="S256" s="147">
        <v>0</v>
      </c>
      <c r="T256" s="148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9" t="s">
        <v>196</v>
      </c>
      <c r="AT256" s="149" t="s">
        <v>123</v>
      </c>
      <c r="AU256" s="149" t="s">
        <v>83</v>
      </c>
      <c r="AY256" s="18" t="s">
        <v>120</v>
      </c>
      <c r="BE256" s="150">
        <f>IF(N256="základní",J256,0)</f>
        <v>0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8" t="s">
        <v>8</v>
      </c>
      <c r="BK256" s="150">
        <f>ROUND(I256*H256,0)</f>
        <v>0</v>
      </c>
      <c r="BL256" s="18" t="s">
        <v>196</v>
      </c>
      <c r="BM256" s="149" t="s">
        <v>407</v>
      </c>
    </row>
    <row r="257" spans="1:65" s="12" customFormat="1" ht="25.9" customHeight="1">
      <c r="B257" s="125"/>
      <c r="D257" s="126" t="s">
        <v>76</v>
      </c>
      <c r="E257" s="127" t="s">
        <v>408</v>
      </c>
      <c r="F257" s="127" t="s">
        <v>409</v>
      </c>
      <c r="J257" s="128"/>
      <c r="L257" s="125"/>
      <c r="M257" s="129"/>
      <c r="N257" s="130"/>
      <c r="O257" s="130"/>
      <c r="P257" s="131">
        <f>P258+P262+P264+P266</f>
        <v>0</v>
      </c>
      <c r="Q257" s="130"/>
      <c r="R257" s="131">
        <f>R258+R262+R264+R266</f>
        <v>0</v>
      </c>
      <c r="S257" s="130"/>
      <c r="T257" s="132">
        <f>T258+T262+T264+T266</f>
        <v>0</v>
      </c>
      <c r="AR257" s="126" t="s">
        <v>142</v>
      </c>
      <c r="AT257" s="133" t="s">
        <v>76</v>
      </c>
      <c r="AU257" s="133" t="s">
        <v>77</v>
      </c>
      <c r="AY257" s="126" t="s">
        <v>120</v>
      </c>
      <c r="BK257" s="134">
        <f>BK258+BK262+BK264+BK266</f>
        <v>0</v>
      </c>
    </row>
    <row r="258" spans="1:65" s="12" customFormat="1" ht="22.75" customHeight="1">
      <c r="B258" s="125"/>
      <c r="D258" s="126" t="s">
        <v>76</v>
      </c>
      <c r="E258" s="135" t="s">
        <v>410</v>
      </c>
      <c r="F258" s="135" t="s">
        <v>411</v>
      </c>
      <c r="J258" s="136"/>
      <c r="L258" s="125"/>
      <c r="M258" s="129"/>
      <c r="N258" s="130"/>
      <c r="O258" s="130"/>
      <c r="P258" s="131">
        <f>SUM(P259:P261)</f>
        <v>0</v>
      </c>
      <c r="Q258" s="130"/>
      <c r="R258" s="131">
        <f>SUM(R259:R261)</f>
        <v>0</v>
      </c>
      <c r="S258" s="130"/>
      <c r="T258" s="132">
        <f>SUM(T259:T261)</f>
        <v>0</v>
      </c>
      <c r="AR258" s="126" t="s">
        <v>142</v>
      </c>
      <c r="AT258" s="133" t="s">
        <v>76</v>
      </c>
      <c r="AU258" s="133" t="s">
        <v>8</v>
      </c>
      <c r="AY258" s="126" t="s">
        <v>120</v>
      </c>
      <c r="BK258" s="134">
        <f>SUM(BK259:BK261)</f>
        <v>0</v>
      </c>
    </row>
    <row r="259" spans="1:65" s="2" customFormat="1" ht="23" customHeight="1">
      <c r="A259" s="30"/>
      <c r="B259" s="137"/>
      <c r="C259" s="138" t="s">
        <v>412</v>
      </c>
      <c r="D259" s="138" t="s">
        <v>123</v>
      </c>
      <c r="E259" s="139" t="s">
        <v>413</v>
      </c>
      <c r="F259" s="140" t="s">
        <v>440</v>
      </c>
      <c r="G259" s="141" t="s">
        <v>159</v>
      </c>
      <c r="H259" s="142">
        <v>1</v>
      </c>
      <c r="I259" s="143"/>
      <c r="J259" s="143"/>
      <c r="K259" s="144"/>
      <c r="L259" s="31"/>
      <c r="M259" s="145" t="s">
        <v>1</v>
      </c>
      <c r="N259" s="146" t="s">
        <v>42</v>
      </c>
      <c r="O259" s="147">
        <v>0</v>
      </c>
      <c r="P259" s="147">
        <f>O259*H259</f>
        <v>0</v>
      </c>
      <c r="Q259" s="147">
        <v>0</v>
      </c>
      <c r="R259" s="147">
        <f>Q259*H259</f>
        <v>0</v>
      </c>
      <c r="S259" s="147">
        <v>0</v>
      </c>
      <c r="T259" s="148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9" t="s">
        <v>414</v>
      </c>
      <c r="AT259" s="149" t="s">
        <v>123</v>
      </c>
      <c r="AU259" s="149" t="s">
        <v>83</v>
      </c>
      <c r="AY259" s="18" t="s">
        <v>120</v>
      </c>
      <c r="BE259" s="150">
        <f>IF(N259="základní",J259,0)</f>
        <v>0</v>
      </c>
      <c r="BF259" s="150">
        <f>IF(N259="snížená",J259,0)</f>
        <v>0</v>
      </c>
      <c r="BG259" s="150">
        <f>IF(N259="zákl. přenesená",J259,0)</f>
        <v>0</v>
      </c>
      <c r="BH259" s="150">
        <f>IF(N259="sníž. přenesená",J259,0)</f>
        <v>0</v>
      </c>
      <c r="BI259" s="150">
        <f>IF(N259="nulová",J259,0)</f>
        <v>0</v>
      </c>
      <c r="BJ259" s="18" t="s">
        <v>8</v>
      </c>
      <c r="BK259" s="150">
        <f>ROUND(I259*H259,0)</f>
        <v>0</v>
      </c>
      <c r="BL259" s="18" t="s">
        <v>414</v>
      </c>
      <c r="BM259" s="149" t="s">
        <v>415</v>
      </c>
    </row>
    <row r="260" spans="1:65" s="2" customFormat="1" ht="27" customHeight="1">
      <c r="A260" s="30"/>
      <c r="B260" s="137"/>
      <c r="C260" s="138" t="s">
        <v>416</v>
      </c>
      <c r="D260" s="138" t="s">
        <v>123</v>
      </c>
      <c r="E260" s="139" t="s">
        <v>417</v>
      </c>
      <c r="F260" s="140" t="s">
        <v>441</v>
      </c>
      <c r="G260" s="141" t="s">
        <v>159</v>
      </c>
      <c r="H260" s="142">
        <v>1</v>
      </c>
      <c r="I260" s="143"/>
      <c r="J260" s="143"/>
      <c r="K260" s="144"/>
      <c r="L260" s="31"/>
      <c r="M260" s="145" t="s">
        <v>1</v>
      </c>
      <c r="N260" s="146" t="s">
        <v>42</v>
      </c>
      <c r="O260" s="147">
        <v>0</v>
      </c>
      <c r="P260" s="147">
        <f>O260*H260</f>
        <v>0</v>
      </c>
      <c r="Q260" s="147">
        <v>0</v>
      </c>
      <c r="R260" s="147">
        <f>Q260*H260</f>
        <v>0</v>
      </c>
      <c r="S260" s="147">
        <v>0</v>
      </c>
      <c r="T260" s="148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49" t="s">
        <v>414</v>
      </c>
      <c r="AT260" s="149" t="s">
        <v>123</v>
      </c>
      <c r="AU260" s="149" t="s">
        <v>83</v>
      </c>
      <c r="AY260" s="18" t="s">
        <v>120</v>
      </c>
      <c r="BE260" s="150">
        <f>IF(N260="základní",J260,0)</f>
        <v>0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8" t="s">
        <v>8</v>
      </c>
      <c r="BK260" s="150">
        <f>ROUND(I260*H260,0)</f>
        <v>0</v>
      </c>
      <c r="BL260" s="18" t="s">
        <v>414</v>
      </c>
      <c r="BM260" s="149" t="s">
        <v>418</v>
      </c>
    </row>
    <row r="261" spans="1:65" s="2" customFormat="1" ht="24.15" customHeight="1">
      <c r="A261" s="30"/>
      <c r="B261" s="137"/>
      <c r="C261" s="138" t="s">
        <v>419</v>
      </c>
      <c r="D261" s="138" t="s">
        <v>123</v>
      </c>
      <c r="E261" s="139" t="s">
        <v>420</v>
      </c>
      <c r="F261" s="140" t="s">
        <v>421</v>
      </c>
      <c r="G261" s="141" t="s">
        <v>159</v>
      </c>
      <c r="H261" s="142">
        <v>1</v>
      </c>
      <c r="I261" s="143"/>
      <c r="J261" s="143"/>
      <c r="K261" s="144"/>
      <c r="L261" s="31"/>
      <c r="M261" s="145" t="s">
        <v>1</v>
      </c>
      <c r="N261" s="146" t="s">
        <v>42</v>
      </c>
      <c r="O261" s="147">
        <v>0</v>
      </c>
      <c r="P261" s="147">
        <f>O261*H261</f>
        <v>0</v>
      </c>
      <c r="Q261" s="147">
        <v>0</v>
      </c>
      <c r="R261" s="147">
        <f>Q261*H261</f>
        <v>0</v>
      </c>
      <c r="S261" s="147">
        <v>0</v>
      </c>
      <c r="T261" s="148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49" t="s">
        <v>414</v>
      </c>
      <c r="AT261" s="149" t="s">
        <v>123</v>
      </c>
      <c r="AU261" s="149" t="s">
        <v>83</v>
      </c>
      <c r="AY261" s="18" t="s">
        <v>120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8" t="s">
        <v>8</v>
      </c>
      <c r="BK261" s="150">
        <f>ROUND(I261*H261,0)</f>
        <v>0</v>
      </c>
      <c r="BL261" s="18" t="s">
        <v>414</v>
      </c>
      <c r="BM261" s="149" t="s">
        <v>422</v>
      </c>
    </row>
    <row r="262" spans="1:65" s="12" customFormat="1" ht="22.75" customHeight="1">
      <c r="B262" s="125"/>
      <c r="D262" s="126" t="s">
        <v>76</v>
      </c>
      <c r="E262" s="135" t="s">
        <v>423</v>
      </c>
      <c r="F262" s="135" t="s">
        <v>424</v>
      </c>
      <c r="J262" s="136"/>
      <c r="L262" s="125"/>
      <c r="M262" s="129"/>
      <c r="N262" s="130"/>
      <c r="O262" s="130"/>
      <c r="P262" s="131">
        <f>P263</f>
        <v>0</v>
      </c>
      <c r="Q262" s="130"/>
      <c r="R262" s="131">
        <f>R263</f>
        <v>0</v>
      </c>
      <c r="S262" s="130"/>
      <c r="T262" s="132">
        <f>T263</f>
        <v>0</v>
      </c>
      <c r="AR262" s="126" t="s">
        <v>142</v>
      </c>
      <c r="AT262" s="133" t="s">
        <v>76</v>
      </c>
      <c r="AU262" s="133" t="s">
        <v>8</v>
      </c>
      <c r="AY262" s="126" t="s">
        <v>120</v>
      </c>
      <c r="BK262" s="134">
        <f>BK263</f>
        <v>0</v>
      </c>
    </row>
    <row r="263" spans="1:65" s="2" customFormat="1" ht="40" customHeight="1">
      <c r="A263" s="30"/>
      <c r="B263" s="137"/>
      <c r="C263" s="138" t="s">
        <v>425</v>
      </c>
      <c r="D263" s="138" t="s">
        <v>123</v>
      </c>
      <c r="E263" s="139" t="s">
        <v>426</v>
      </c>
      <c r="F263" s="140" t="s">
        <v>442</v>
      </c>
      <c r="G263" s="141" t="s">
        <v>159</v>
      </c>
      <c r="H263" s="142">
        <v>1</v>
      </c>
      <c r="I263" s="143"/>
      <c r="J263" s="143"/>
      <c r="K263" s="144"/>
      <c r="L263" s="31"/>
      <c r="M263" s="145" t="s">
        <v>1</v>
      </c>
      <c r="N263" s="146" t="s">
        <v>42</v>
      </c>
      <c r="O263" s="147">
        <v>0</v>
      </c>
      <c r="P263" s="147">
        <f>O263*H263</f>
        <v>0</v>
      </c>
      <c r="Q263" s="147">
        <v>0</v>
      </c>
      <c r="R263" s="147">
        <f>Q263*H263</f>
        <v>0</v>
      </c>
      <c r="S263" s="147">
        <v>0</v>
      </c>
      <c r="T263" s="148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49" t="s">
        <v>414</v>
      </c>
      <c r="AT263" s="149" t="s">
        <v>123</v>
      </c>
      <c r="AU263" s="149" t="s">
        <v>83</v>
      </c>
      <c r="AY263" s="18" t="s">
        <v>120</v>
      </c>
      <c r="BE263" s="150">
        <f>IF(N263="základní",J263,0)</f>
        <v>0</v>
      </c>
      <c r="BF263" s="150">
        <f>IF(N263="snížená",J263,0)</f>
        <v>0</v>
      </c>
      <c r="BG263" s="150">
        <f>IF(N263="zákl. přenesená",J263,0)</f>
        <v>0</v>
      </c>
      <c r="BH263" s="150">
        <f>IF(N263="sníž. přenesená",J263,0)</f>
        <v>0</v>
      </c>
      <c r="BI263" s="150">
        <f>IF(N263="nulová",J263,0)</f>
        <v>0</v>
      </c>
      <c r="BJ263" s="18" t="s">
        <v>8</v>
      </c>
      <c r="BK263" s="150">
        <f>ROUND(I263*H263,0)</f>
        <v>0</v>
      </c>
      <c r="BL263" s="18" t="s">
        <v>414</v>
      </c>
      <c r="BM263" s="149" t="s">
        <v>427</v>
      </c>
    </row>
    <row r="264" spans="1:65" s="12" customFormat="1" ht="22.75" customHeight="1">
      <c r="B264" s="125"/>
      <c r="D264" s="126" t="s">
        <v>76</v>
      </c>
      <c r="E264" s="135" t="s">
        <v>428</v>
      </c>
      <c r="F264" s="135" t="s">
        <v>429</v>
      </c>
      <c r="J264" s="136"/>
      <c r="L264" s="125"/>
      <c r="M264" s="129"/>
      <c r="N264" s="130"/>
      <c r="O264" s="130"/>
      <c r="P264" s="131">
        <f>P265</f>
        <v>0</v>
      </c>
      <c r="Q264" s="130"/>
      <c r="R264" s="131">
        <f>R265</f>
        <v>0</v>
      </c>
      <c r="S264" s="130"/>
      <c r="T264" s="132">
        <f>T265</f>
        <v>0</v>
      </c>
      <c r="AR264" s="126" t="s">
        <v>142</v>
      </c>
      <c r="AT264" s="133" t="s">
        <v>76</v>
      </c>
      <c r="AU264" s="133" t="s">
        <v>8</v>
      </c>
      <c r="AY264" s="126" t="s">
        <v>120</v>
      </c>
      <c r="BK264" s="134">
        <f>BK265</f>
        <v>0</v>
      </c>
    </row>
    <row r="265" spans="1:65" s="2" customFormat="1" ht="16.5" customHeight="1">
      <c r="A265" s="30"/>
      <c r="B265" s="137"/>
      <c r="C265" s="138" t="s">
        <v>430</v>
      </c>
      <c r="D265" s="138" t="s">
        <v>123</v>
      </c>
      <c r="E265" s="139" t="s">
        <v>431</v>
      </c>
      <c r="F265" s="140" t="s">
        <v>432</v>
      </c>
      <c r="G265" s="141" t="s">
        <v>159</v>
      </c>
      <c r="H265" s="142">
        <v>1</v>
      </c>
      <c r="I265" s="143"/>
      <c r="J265" s="143"/>
      <c r="K265" s="144"/>
      <c r="L265" s="31"/>
      <c r="M265" s="145" t="s">
        <v>1</v>
      </c>
      <c r="N265" s="146" t="s">
        <v>42</v>
      </c>
      <c r="O265" s="147">
        <v>0</v>
      </c>
      <c r="P265" s="147">
        <f>O265*H265</f>
        <v>0</v>
      </c>
      <c r="Q265" s="147">
        <v>0</v>
      </c>
      <c r="R265" s="147">
        <f>Q265*H265</f>
        <v>0</v>
      </c>
      <c r="S265" s="147">
        <v>0</v>
      </c>
      <c r="T265" s="148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49" t="s">
        <v>414</v>
      </c>
      <c r="AT265" s="149" t="s">
        <v>123</v>
      </c>
      <c r="AU265" s="149" t="s">
        <v>83</v>
      </c>
      <c r="AY265" s="18" t="s">
        <v>120</v>
      </c>
      <c r="BE265" s="150">
        <f>IF(N265="základní",J265,0)</f>
        <v>0</v>
      </c>
      <c r="BF265" s="150">
        <f>IF(N265="snížená",J265,0)</f>
        <v>0</v>
      </c>
      <c r="BG265" s="150">
        <f>IF(N265="zákl. přenesená",J265,0)</f>
        <v>0</v>
      </c>
      <c r="BH265" s="150">
        <f>IF(N265="sníž. přenesená",J265,0)</f>
        <v>0</v>
      </c>
      <c r="BI265" s="150">
        <f>IF(N265="nulová",J265,0)</f>
        <v>0</v>
      </c>
      <c r="BJ265" s="18" t="s">
        <v>8</v>
      </c>
      <c r="BK265" s="150">
        <f>ROUND(I265*H265,0)</f>
        <v>0</v>
      </c>
      <c r="BL265" s="18" t="s">
        <v>414</v>
      </c>
      <c r="BM265" s="149" t="s">
        <v>433</v>
      </c>
    </row>
    <row r="266" spans="1:65" s="12" customFormat="1" ht="22.75" customHeight="1">
      <c r="B266" s="125"/>
      <c r="D266" s="126" t="s">
        <v>76</v>
      </c>
      <c r="E266" s="135" t="s">
        <v>434</v>
      </c>
      <c r="F266" s="135" t="s">
        <v>435</v>
      </c>
      <c r="J266" s="136"/>
      <c r="L266" s="125"/>
      <c r="M266" s="129"/>
      <c r="N266" s="130"/>
      <c r="O266" s="130"/>
      <c r="P266" s="131">
        <f>P267</f>
        <v>0</v>
      </c>
      <c r="Q266" s="130"/>
      <c r="R266" s="131">
        <f>R267</f>
        <v>0</v>
      </c>
      <c r="S266" s="130"/>
      <c r="T266" s="132">
        <f>T267</f>
        <v>0</v>
      </c>
      <c r="AR266" s="126" t="s">
        <v>142</v>
      </c>
      <c r="AT266" s="133" t="s">
        <v>76</v>
      </c>
      <c r="AU266" s="133" t="s">
        <v>8</v>
      </c>
      <c r="AY266" s="126" t="s">
        <v>120</v>
      </c>
      <c r="BK266" s="134">
        <f>BK267</f>
        <v>0</v>
      </c>
    </row>
    <row r="267" spans="1:65" s="2" customFormat="1" ht="33.5" customHeight="1">
      <c r="A267" s="30"/>
      <c r="B267" s="137"/>
      <c r="C267" s="138" t="s">
        <v>436</v>
      </c>
      <c r="D267" s="138" t="s">
        <v>123</v>
      </c>
      <c r="E267" s="139" t="s">
        <v>437</v>
      </c>
      <c r="F267" s="140" t="s">
        <v>439</v>
      </c>
      <c r="G267" s="141" t="s">
        <v>159</v>
      </c>
      <c r="H267" s="142">
        <v>1</v>
      </c>
      <c r="I267" s="143"/>
      <c r="J267" s="143"/>
      <c r="K267" s="144"/>
      <c r="L267" s="31"/>
      <c r="M267" s="192" t="s">
        <v>1</v>
      </c>
      <c r="N267" s="193" t="s">
        <v>42</v>
      </c>
      <c r="O267" s="194">
        <v>0</v>
      </c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49" t="s">
        <v>414</v>
      </c>
      <c r="AT267" s="149" t="s">
        <v>123</v>
      </c>
      <c r="AU267" s="149" t="s">
        <v>83</v>
      </c>
      <c r="AY267" s="18" t="s">
        <v>120</v>
      </c>
      <c r="BE267" s="150">
        <f>IF(N267="základní",J267,0)</f>
        <v>0</v>
      </c>
      <c r="BF267" s="150">
        <f>IF(N267="snížená",J267,0)</f>
        <v>0</v>
      </c>
      <c r="BG267" s="150">
        <f>IF(N267="zákl. přenesená",J267,0)</f>
        <v>0</v>
      </c>
      <c r="BH267" s="150">
        <f>IF(N267="sníž. přenesená",J267,0)</f>
        <v>0</v>
      </c>
      <c r="BI267" s="150">
        <f>IF(N267="nulová",J267,0)</f>
        <v>0</v>
      </c>
      <c r="BJ267" s="18" t="s">
        <v>8</v>
      </c>
      <c r="BK267" s="150">
        <f>ROUND(I267*H267,0)</f>
        <v>0</v>
      </c>
      <c r="BL267" s="18" t="s">
        <v>414</v>
      </c>
      <c r="BM267" s="149" t="s">
        <v>438</v>
      </c>
    </row>
    <row r="268" spans="1:65" s="2" customFormat="1" ht="7" customHeight="1">
      <c r="A268" s="30"/>
      <c r="B268" s="45"/>
      <c r="C268" s="46"/>
      <c r="D268" s="46"/>
      <c r="E268" s="46"/>
      <c r="F268" s="46"/>
      <c r="G268" s="46"/>
      <c r="H268" s="46"/>
      <c r="I268" s="46"/>
      <c r="J268" s="46"/>
      <c r="K268" s="46"/>
      <c r="L268" s="31"/>
      <c r="M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</row>
    <row r="269" spans="1:65">
      <c r="J269" s="46"/>
    </row>
  </sheetData>
  <autoFilter ref="C126:K267" xr:uid="{00000000-0009-0000-0000-000001000000}"/>
  <mergeCells count="6">
    <mergeCell ref="E119:H119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1" ma:contentTypeDescription="Vytvoří nový dokument" ma:contentTypeScope="" ma:versionID="77afaf943372088f1737673ba306b80d">
  <xsd:schema xmlns:xsd="http://www.w3.org/2001/XMLSchema" xmlns:xs="http://www.w3.org/2001/XMLSchema" xmlns:p="http://schemas.microsoft.com/office/2006/metadata/properties" xmlns:ns2="19640856-62da-4895-b3fe-7459e5292a28" targetNamespace="http://schemas.microsoft.com/office/2006/metadata/properties" ma:root="true" ma:fieldsID="d6f5958adf8fec932b50ef67574d1036" ns2:_="">
    <xsd:import namespace="19640856-62da-4895-b3fe-7459e5292a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640856-62da-4895-b3fe-7459e5292a2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D6A30B-1058-4F76-9738-5F853AC3FFCC}"/>
</file>

<file path=customXml/itemProps2.xml><?xml version="1.0" encoding="utf-8"?>
<ds:datastoreItem xmlns:ds="http://schemas.openxmlformats.org/officeDocument/2006/customXml" ds:itemID="{5FD102C5-FB23-4CB7-B8FD-2F78166ED916}"/>
</file>

<file path=customXml/itemProps3.xml><?xml version="1.0" encoding="utf-8"?>
<ds:datastoreItem xmlns:ds="http://schemas.openxmlformats.org/officeDocument/2006/customXml" ds:itemID="{E64A91AB-1480-430A-B64E-3FFD436AE1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PV-019-007-02 - GENERÁLNÍ...</vt:lpstr>
      <vt:lpstr>'PV-019-007-02 - GENERÁLNÍ...'!Názvy_tisku</vt:lpstr>
      <vt:lpstr>'Rekapitulace stavby'!Názvy_tisku</vt:lpstr>
      <vt:lpstr>'PV-019-007-02 - GENERÁLNÍ...'!Oblast_tisku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DESKTOP-O7TS77F\PC</dc:creator>
  <cp:lastModifiedBy>Petr</cp:lastModifiedBy>
  <dcterms:created xsi:type="dcterms:W3CDTF">2022-10-19T08:17:09Z</dcterms:created>
  <dcterms:modified xsi:type="dcterms:W3CDTF">2023-12-03T11:25:19Z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0x0101006A21A2CC0A60474E8ED0A5A7A5EF8BDF</vt:lpwstr>
  </property>
  <property fmtid="{D5CDD505-2E9C-101B-9397-08002B2CF9AE}" pid="3" name="MediaServiceImageTags">
    <vt:lpwstr/>
  </property>
</Properties>
</file>